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<sst xmlns="http://schemas.openxmlformats.org/spreadsheetml/2006/main" count="94" uniqueCount="58">
  <si>
    <t>nombres</t>
  </si>
  <si>
    <t>Capacité
par unité</t>
  </si>
  <si>
    <t>Capacité
totale</t>
  </si>
  <si>
    <t>Rôdeur</t>
  </si>
  <si>
    <t>Nécromancien</t>
  </si>
  <si>
    <t>Guerrier</t>
  </si>
  <si>
    <t>Paladin</t>
  </si>
  <si>
    <t>Unité</t>
  </si>
  <si>
    <t>Elfe</t>
  </si>
  <si>
    <t>Magicien</t>
  </si>
  <si>
    <t>Sorcière</t>
  </si>
  <si>
    <t>Druide</t>
  </si>
  <si>
    <t>Vampire</t>
  </si>
  <si>
    <t>Assassin</t>
  </si>
  <si>
    <t>Nain</t>
  </si>
  <si>
    <t>Total bataillon</t>
  </si>
  <si>
    <t>Armée du royaume attaqué</t>
  </si>
  <si>
    <t>Tourelle</t>
  </si>
  <si>
    <t>Tour meutrière</t>
  </si>
  <si>
    <t>Aura de
précision</t>
  </si>
  <si>
    <t>Aura
cruelle</t>
  </si>
  <si>
    <t>Aura de
puissance</t>
  </si>
  <si>
    <t>Aura de la créature adverse</t>
  </si>
  <si>
    <t>Aura de votre créature</t>
  </si>
  <si>
    <t>Armée de votre royaume</t>
  </si>
  <si>
    <t>XP de la créature adverse si elle est présente lors de l'affrontement</t>
  </si>
  <si>
    <t>XP de votre créature si elle est présente lors de l'affrontement</t>
  </si>
  <si>
    <t>Points d'attaque 
par unité</t>
  </si>
  <si>
    <t>Points de défence 
par unité</t>
  </si>
  <si>
    <r>
      <t>Il faut obligatoirement compléter les deux champs 
"</t>
    </r>
    <r>
      <rPr>
        <b/>
        <sz val="10"/>
        <color indexed="10"/>
        <rFont val="Bookman Old Style"/>
        <family val="1"/>
      </rPr>
      <t>XP de la créature</t>
    </r>
    <r>
      <rPr>
        <sz val="10"/>
        <color indexed="10"/>
        <rFont val="Bookman Old Style"/>
        <family val="1"/>
      </rPr>
      <t>" 
(celui de la créature adverse et celui de la votre)</t>
    </r>
  </si>
  <si>
    <t>Total des
points d'attaque</t>
  </si>
  <si>
    <t>Total des
points de défense</t>
  </si>
  <si>
    <t>Bois</t>
  </si>
  <si>
    <t>Mana</t>
  </si>
  <si>
    <t>Ressources de votre cible</t>
  </si>
  <si>
    <t xml:space="preserve">Or </t>
  </si>
  <si>
    <t>Votre capacité
 de transport</t>
  </si>
  <si>
    <t>Total</t>
  </si>
  <si>
    <t>Total ressources</t>
  </si>
  <si>
    <t>Ressources exploitables 
en un seul voyage</t>
  </si>
  <si>
    <t>Capacité de 
transport restante</t>
  </si>
  <si>
    <t>Consommation de mana</t>
  </si>
  <si>
    <t>Temps du trajet</t>
  </si>
  <si>
    <t>Coût</t>
  </si>
  <si>
    <r>
      <t xml:space="preserve">Le tableau ci-contre sert à calculer </t>
    </r>
    <r>
      <rPr>
        <b/>
        <sz val="10"/>
        <color indexed="8"/>
        <rFont val="Calibri"/>
        <family val="2"/>
      </rPr>
      <t>combien de ressource maximum vous pourrez voler</t>
    </r>
    <r>
      <rPr>
        <sz val="10"/>
        <color indexed="8"/>
        <rFont val="Calibri"/>
        <family val="2"/>
      </rPr>
      <t xml:space="preserve"> à votre cible compte tenu de votre capacité de transport. Entrez simplement le montant de chaque ressource de votre cible dans les champs </t>
    </r>
    <r>
      <rPr>
        <b/>
        <sz val="10"/>
        <color indexed="8"/>
        <rFont val="Calibri"/>
        <family val="2"/>
      </rPr>
      <t>"Total ressources"</t>
    </r>
    <r>
      <rPr>
        <sz val="10"/>
        <color indexed="8"/>
        <rFont val="Calibri"/>
        <family val="2"/>
      </rPr>
      <t xml:space="preserve"> et regardez si le combat sera rentable par rapport aux ressources dont vous avez besoin. Il faudra tout de même </t>
    </r>
    <r>
      <rPr>
        <b/>
        <sz val="10"/>
        <color indexed="8"/>
        <rFont val="Calibri"/>
        <family val="2"/>
      </rPr>
      <t>prévoir que vos transporteurs principaux pourront ne pas sortir vivant de la bataille.</t>
    </r>
  </si>
  <si>
    <t>Vos pertes d'unités</t>
  </si>
  <si>
    <t>Unités</t>
  </si>
  <si>
    <t>Tourelles de défense de la cible</t>
  </si>
  <si>
    <t>Nombre de Batiment</t>
  </si>
  <si>
    <t>Nombre de Tourelles
de défense</t>
  </si>
  <si>
    <t>Nombre de points d'eau</t>
  </si>
  <si>
    <t>Unités parties
 au combat</t>
  </si>
  <si>
    <t>Pertes</t>
  </si>
  <si>
    <t xml:space="preserve">15m </t>
  </si>
  <si>
    <t>Ce module ne donnera le nombre 
exact de tourelles de défense que 
si votre cible à bien construit tous 
les batiments de base.</t>
  </si>
  <si>
    <r>
      <t xml:space="preserve">Le tableau ci-contre calcule les 
pertes que subiront vos troupes 
</t>
    </r>
    <r>
      <rPr>
        <b/>
        <sz val="10"/>
        <color indexed="25"/>
        <rFont val="Calibri"/>
        <family val="2"/>
      </rPr>
      <t>si vous gagnez la bataille</t>
    </r>
    <r>
      <rPr>
        <b/>
        <sz val="10"/>
        <color indexed="54"/>
        <rFont val="Calibri"/>
        <family val="2"/>
      </rPr>
      <t>.</t>
    </r>
  </si>
  <si>
    <t>Total capacité de 
transport perdue</t>
  </si>
  <si>
    <r>
      <t>Les dégâts infligés par les créatures sont aléatoires</t>
    </r>
    <r>
      <rPr>
        <sz val="10"/>
        <color indexed="10"/>
        <rFont val="Calibri"/>
        <family val="2"/>
      </rPr>
      <t xml:space="preserve"> dans une certaine mesure. </t>
    </r>
    <r>
      <rPr>
        <u val="single"/>
        <sz val="10"/>
        <color indexed="10"/>
        <rFont val="Calibri"/>
        <family val="2"/>
      </rPr>
      <t>Pour info :</t>
    </r>
    <r>
      <rPr>
        <sz val="10"/>
        <color indexed="10"/>
        <rFont val="Calibri"/>
        <family val="2"/>
      </rPr>
      <t xml:space="preserve"> Plus l'xp de la créature est élevé plus la fourchette de dégats infligés par celle-ci est grande. </t>
    </r>
    <r>
      <rPr>
        <b/>
        <sz val="10"/>
        <color indexed="10"/>
        <rFont val="Calibri"/>
        <family val="2"/>
      </rPr>
      <t>Le nouveau système de calcul pourra sembler moins précis</t>
    </r>
    <r>
      <rPr>
        <sz val="10"/>
        <color indexed="10"/>
        <rFont val="Calibri"/>
        <family val="2"/>
      </rPr>
      <t xml:space="preserve"> que l'ancien </t>
    </r>
    <r>
      <rPr>
        <b/>
        <sz val="10"/>
        <color indexed="10"/>
        <rFont val="Calibri"/>
        <family val="2"/>
      </rPr>
      <t xml:space="preserve">mais sera paradoxalement moins risqué </t>
    </r>
    <r>
      <rPr>
        <sz val="10"/>
        <color indexed="10"/>
        <rFont val="Calibri"/>
        <family val="2"/>
      </rPr>
      <t>pour les royaumes dont la créature à un XP élevé.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</si>
</sst>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00000"/>
    <numFmt numFmtId="169" formatCode="#,##0.0"/>
    <numFmt numFmtId="170" formatCode="h:mm;@"/>
    <numFmt numFmtId="171" formatCode="[$-F400]h:mm:ss\ AM/PM"/>
    <numFmt numFmtId="172" formatCode="0.0"/>
    <numFmt numFmtId="173" formatCode="0.0000"/>
    <numFmt numFmtId="174" formatCode="0.0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4"/>
      <name val="Calibri"/>
      <family val="2"/>
    </font>
    <font>
      <b/>
      <sz val="10"/>
      <color indexed="25"/>
      <name val="Calibri"/>
      <family val="2"/>
    </font>
    <font>
      <u val="single"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49"/>
      <name val="Calibri"/>
      <family val="2"/>
    </font>
    <font>
      <sz val="11"/>
      <color indexed="36"/>
      <name val="Calibri"/>
      <family val="2"/>
    </font>
    <font>
      <b/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43"/>
      <name val="Calibri"/>
      <family val="2"/>
    </font>
    <font>
      <b/>
      <sz val="12"/>
      <color indexed="8"/>
      <name val="Calibri"/>
      <family val="2"/>
    </font>
    <font>
      <sz val="16"/>
      <color indexed="10"/>
      <name val="Elephant"/>
      <family val="1"/>
    </font>
    <font>
      <b/>
      <sz val="12"/>
      <color indexed="62"/>
      <name val="Calibri"/>
      <family val="2"/>
    </font>
    <font>
      <sz val="10"/>
      <color indexed="56"/>
      <name val="Calibri"/>
      <family val="2"/>
    </font>
    <font>
      <b/>
      <sz val="10"/>
      <color indexed="60"/>
      <name val="Calibri"/>
      <family val="2"/>
    </font>
    <font>
      <sz val="10"/>
      <color indexed="62"/>
      <name val="Calibri"/>
      <family val="2"/>
    </font>
    <font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6"/>
      <color indexed="10"/>
      <name val="Eras Demi ITC"/>
      <family val="2"/>
    </font>
    <font>
      <b/>
      <sz val="11"/>
      <color indexed="16"/>
      <name val="Calibri"/>
      <family val="2"/>
    </font>
    <font>
      <sz val="10"/>
      <color indexed="16"/>
      <name val="Calibri"/>
      <family val="2"/>
    </font>
    <font>
      <b/>
      <sz val="22"/>
      <color indexed="16"/>
      <name val="Calibri"/>
      <family val="2"/>
    </font>
    <font>
      <b/>
      <sz val="11"/>
      <color indexed="17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theme="8" tint="-0.24997000396251678"/>
      <name val="Calibri"/>
      <family val="2"/>
    </font>
    <font>
      <sz val="11"/>
      <color theme="7"/>
      <name val="Calibri"/>
      <family val="2"/>
    </font>
    <font>
      <b/>
      <sz val="11"/>
      <color rgb="FFC00000"/>
      <name val="Calibri"/>
      <family val="2"/>
    </font>
    <font>
      <sz val="11"/>
      <color theme="5"/>
      <name val="Calibri"/>
      <family val="2"/>
    </font>
    <font>
      <b/>
      <sz val="11"/>
      <color theme="9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rgb="FF0070C0"/>
      <name val="Calibri"/>
      <family val="2"/>
    </font>
    <font>
      <sz val="11"/>
      <color theme="2" tint="-0.24997000396251678"/>
      <name val="Calibri"/>
      <family val="2"/>
    </font>
    <font>
      <b/>
      <sz val="12"/>
      <color theme="1"/>
      <name val="Calibri"/>
      <family val="2"/>
    </font>
    <font>
      <sz val="16"/>
      <color rgb="FFFF0000"/>
      <name val="Elephant"/>
      <family val="1"/>
    </font>
    <font>
      <b/>
      <sz val="12"/>
      <color theme="4"/>
      <name val="Calibri"/>
      <family val="2"/>
    </font>
    <font>
      <sz val="10"/>
      <color rgb="FF002060"/>
      <name val="Calibri"/>
      <family val="2"/>
    </font>
    <font>
      <b/>
      <sz val="10"/>
      <color rgb="FFC00000"/>
      <name val="Calibri"/>
      <family val="2"/>
    </font>
    <font>
      <sz val="10"/>
      <color theme="4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rgb="FF00B05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1"/>
      <color theme="5" tint="-0.4999699890613556"/>
      <name val="Calibri"/>
      <family val="2"/>
    </font>
    <font>
      <sz val="10"/>
      <color theme="5" tint="-0.4999699890613556"/>
      <name val="Calibri"/>
      <family val="2"/>
    </font>
    <font>
      <b/>
      <sz val="22"/>
      <color theme="5" tint="-0.4999699890613556"/>
      <name val="Calibri"/>
      <family val="2"/>
    </font>
    <font>
      <sz val="10"/>
      <color theme="5"/>
      <name val="Calibri"/>
      <family val="2"/>
    </font>
    <font>
      <sz val="10"/>
      <color theme="1"/>
      <name val="Calibri"/>
      <family val="2"/>
    </font>
    <font>
      <sz val="10"/>
      <color rgb="FFFF0000"/>
      <name val="Bookman Old Style"/>
      <family val="1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theme="0" tint="-0.04997999966144562"/>
      <name val="Calibri"/>
      <family val="2"/>
    </font>
    <font>
      <b/>
      <sz val="16"/>
      <color rgb="FFFF0000"/>
      <name val="Eras Demi ITC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gradientFill type="path" left="0.5" right="0.5" top="0.5" bottom="0.5">
        <stop position="0">
          <color theme="6" tint="0.8000100255012512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6" tint="0.8000100255012512"/>
        </stop>
        <stop position="1">
          <color theme="6" tint="0.40000998973846436"/>
        </stop>
      </gradientFill>
    </fill>
    <fill>
      <gradientFill type="path" left="0.5" right="0.5" top="0.5" bottom="0.5">
        <stop position="0">
          <color theme="6" tint="0.8000100255012512"/>
        </stop>
        <stop position="1">
          <color theme="6" tint="0.40000998973846436"/>
        </stop>
      </gradientFill>
    </fill>
    <fill>
      <patternFill patternType="solid">
        <fgColor theme="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gradientFill type="path" left="0.5" right="0.5" top="0.5" bottom="0.5">
        <stop position="0">
          <color theme="0" tint="-0.0509600006043911"/>
        </stop>
        <stop position="1">
          <color theme="3" tint="0.8000100255012512"/>
        </stop>
      </gradient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gradientFill type="path" left="0.5" right="0.5" top="0.5" bottom="0.5">
        <stop position="0">
          <color theme="0" tint="-0.0509600006043911"/>
        </stop>
        <stop position="1">
          <color theme="9" tint="0.8000100255012512"/>
        </stop>
      </gradientFill>
    </fill>
    <fill>
      <gradientFill type="path" left="0.5" right="0.5" top="0.5" bottom="0.5">
        <stop position="0">
          <color theme="0" tint="-0.0509600006043911"/>
        </stop>
        <stop position="1">
          <color theme="9" tint="0.8000100255012512"/>
        </stop>
      </gradient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uble"/>
      <top style="thick"/>
      <bottom style="double"/>
    </border>
    <border>
      <left style="thick"/>
      <right style="double"/>
      <top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/>
    </border>
    <border>
      <left style="thick"/>
      <right style="double"/>
      <top style="thick"/>
      <bottom style="thick"/>
    </border>
    <border>
      <left/>
      <right style="thin"/>
      <top style="thick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thick"/>
      <bottom style="thick"/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 style="thin">
        <color theme="3" tint="0.7999200224876404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thin">
        <color theme="3" tint="0.7999200224876404"/>
      </top>
      <bottom>
        <color indexed="63"/>
      </bottom>
    </border>
    <border>
      <left>
        <color indexed="63"/>
      </left>
      <right style="thin">
        <color theme="3" tint="0.7999200224876404"/>
      </right>
      <top style="thin">
        <color theme="3" tint="0.7999200224876404"/>
      </top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>
        <color indexed="63"/>
      </top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>
        <color theme="3" tint="0.7999500036239624"/>
      </left>
      <right style="thin">
        <color theme="3" tint="0.7999500036239624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/>
      <top style="medium"/>
      <bottom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double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double">
        <color theme="1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double">
        <color theme="1"/>
      </right>
      <top style="double">
        <color theme="1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double">
        <color theme="1"/>
      </right>
      <top>
        <color indexed="63"/>
      </top>
      <bottom style="double">
        <color theme="1"/>
      </bottom>
    </border>
    <border>
      <left style="thin"/>
      <right style="thin"/>
      <top style="double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4" borderId="1" applyNumberFormat="0" applyAlignment="0" applyProtection="0"/>
    <xf numFmtId="0" fontId="54" fillId="0" borderId="2" applyNumberFormat="0" applyFill="0" applyAlignment="0" applyProtection="0"/>
    <xf numFmtId="0" fontId="0" fillId="45" borderId="3" applyNumberFormat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9" borderId="1" applyNumberFormat="0" applyAlignment="0" applyProtection="0"/>
    <xf numFmtId="0" fontId="57" fillId="50" borderId="0" applyNumberFormat="0" applyBorder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51" borderId="0" applyNumberFormat="0" applyBorder="0" applyAlignment="0" applyProtection="0"/>
    <xf numFmtId="9" fontId="0" fillId="0" borderId="0" applyFill="0" applyBorder="0" applyAlignment="0" applyProtection="0"/>
    <xf numFmtId="0" fontId="60" fillId="52" borderId="0" applyNumberFormat="0" applyBorder="0" applyAlignment="0" applyProtection="0"/>
    <xf numFmtId="0" fontId="61" fillId="44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67" fillId="53" borderId="9" applyNumberFormat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68" fillId="6" borderId="10" xfId="0" applyFont="1" applyFill="1" applyBorder="1" applyAlignment="1" applyProtection="1">
      <alignment horizontal="center"/>
      <protection/>
    </xf>
    <xf numFmtId="0" fontId="69" fillId="6" borderId="10" xfId="0" applyFont="1" applyFill="1" applyBorder="1" applyAlignment="1" applyProtection="1">
      <alignment horizontal="center"/>
      <protection/>
    </xf>
    <xf numFmtId="0" fontId="69" fillId="6" borderId="11" xfId="0" applyFont="1" applyFill="1" applyBorder="1" applyAlignment="1" applyProtection="1">
      <alignment horizontal="center"/>
      <protection/>
    </xf>
    <xf numFmtId="0" fontId="68" fillId="54" borderId="12" xfId="0" applyFont="1" applyFill="1" applyBorder="1" applyAlignment="1" applyProtection="1">
      <alignment horizontal="center"/>
      <protection/>
    </xf>
    <xf numFmtId="0" fontId="69" fillId="54" borderId="12" xfId="0" applyFont="1" applyFill="1" applyBorder="1" applyAlignment="1" applyProtection="1">
      <alignment horizontal="center"/>
      <protection/>
    </xf>
    <xf numFmtId="0" fontId="69" fillId="54" borderId="13" xfId="0" applyFont="1" applyFill="1" applyBorder="1" applyAlignment="1" applyProtection="1">
      <alignment horizontal="center"/>
      <protection/>
    </xf>
    <xf numFmtId="0" fontId="68" fillId="6" borderId="12" xfId="0" applyFont="1" applyFill="1" applyBorder="1" applyAlignment="1" applyProtection="1">
      <alignment horizontal="center"/>
      <protection/>
    </xf>
    <xf numFmtId="0" fontId="69" fillId="6" borderId="12" xfId="0" applyFont="1" applyFill="1" applyBorder="1" applyAlignment="1" applyProtection="1">
      <alignment horizontal="center"/>
      <protection/>
    </xf>
    <xf numFmtId="0" fontId="69" fillId="6" borderId="13" xfId="0" applyFont="1" applyFill="1" applyBorder="1" applyAlignment="1" applyProtection="1">
      <alignment horizontal="center"/>
      <protection/>
    </xf>
    <xf numFmtId="0" fontId="68" fillId="6" borderId="14" xfId="0" applyFont="1" applyFill="1" applyBorder="1" applyAlignment="1" applyProtection="1">
      <alignment horizontal="center"/>
      <protection/>
    </xf>
    <xf numFmtId="0" fontId="69" fillId="6" borderId="14" xfId="0" applyFont="1" applyFill="1" applyBorder="1" applyAlignment="1" applyProtection="1">
      <alignment horizontal="center"/>
      <protection/>
    </xf>
    <xf numFmtId="0" fontId="69" fillId="6" borderId="15" xfId="0" applyFont="1" applyFill="1" applyBorder="1" applyAlignment="1" applyProtection="1">
      <alignment horizontal="center"/>
      <protection/>
    </xf>
    <xf numFmtId="0" fontId="70" fillId="7" borderId="16" xfId="0" applyFont="1" applyFill="1" applyBorder="1" applyAlignment="1" applyProtection="1">
      <alignment horizontal="center"/>
      <protection/>
    </xf>
    <xf numFmtId="0" fontId="70" fillId="7" borderId="17" xfId="0" applyFont="1" applyFill="1" applyBorder="1" applyAlignment="1" applyProtection="1">
      <alignment horizontal="center"/>
      <protection/>
    </xf>
    <xf numFmtId="0" fontId="70" fillId="7" borderId="18" xfId="0" applyFont="1" applyFill="1" applyBorder="1" applyAlignment="1" applyProtection="1">
      <alignment horizontal="center"/>
      <protection/>
    </xf>
    <xf numFmtId="0" fontId="70" fillId="7" borderId="19" xfId="0" applyFont="1" applyFill="1" applyBorder="1" applyAlignment="1" applyProtection="1">
      <alignment horizontal="center"/>
      <protection/>
    </xf>
    <xf numFmtId="0" fontId="71" fillId="55" borderId="20" xfId="0" applyFont="1" applyFill="1" applyBorder="1" applyAlignment="1" applyProtection="1">
      <alignment horizontal="center" vertical="center" wrapText="1"/>
      <protection/>
    </xf>
    <xf numFmtId="0" fontId="69" fillId="55" borderId="20" xfId="0" applyFont="1" applyFill="1" applyBorder="1" applyAlignment="1" applyProtection="1">
      <alignment horizontal="center" vertical="center" wrapText="1"/>
      <protection/>
    </xf>
    <xf numFmtId="0" fontId="69" fillId="55" borderId="21" xfId="0" applyFont="1" applyFill="1" applyBorder="1" applyAlignment="1" applyProtection="1">
      <alignment horizontal="center" vertical="center" wrapText="1"/>
      <protection/>
    </xf>
    <xf numFmtId="0" fontId="71" fillId="55" borderId="22" xfId="0" applyFont="1" applyFill="1" applyBorder="1" applyAlignment="1" applyProtection="1">
      <alignment horizontal="center" vertical="center"/>
      <protection/>
    </xf>
    <xf numFmtId="0" fontId="71" fillId="55" borderId="23" xfId="0" applyFont="1" applyFill="1" applyBorder="1" applyAlignment="1" applyProtection="1">
      <alignment horizontal="center"/>
      <protection/>
    </xf>
    <xf numFmtId="0" fontId="71" fillId="55" borderId="24" xfId="0" applyFont="1" applyFill="1" applyBorder="1" applyAlignment="1" applyProtection="1">
      <alignment horizontal="center"/>
      <protection/>
    </xf>
    <xf numFmtId="0" fontId="71" fillId="55" borderId="25" xfId="0" applyFont="1" applyFill="1" applyBorder="1" applyAlignment="1" applyProtection="1">
      <alignment horizontal="center"/>
      <protection/>
    </xf>
    <xf numFmtId="0" fontId="70" fillId="7" borderId="26" xfId="0" applyFont="1" applyFill="1" applyBorder="1" applyAlignment="1" applyProtection="1">
      <alignment horizontal="center"/>
      <protection/>
    </xf>
    <xf numFmtId="0" fontId="72" fillId="55" borderId="27" xfId="0" applyFont="1" applyFill="1" applyBorder="1" applyAlignment="1" applyProtection="1">
      <alignment horizontal="center" vertical="center"/>
      <protection/>
    </xf>
    <xf numFmtId="0" fontId="72" fillId="4" borderId="28" xfId="0" applyFont="1" applyFill="1" applyBorder="1" applyAlignment="1" applyProtection="1">
      <alignment horizontal="center"/>
      <protection locked="0"/>
    </xf>
    <xf numFmtId="0" fontId="72" fillId="4" borderId="29" xfId="0" applyFont="1" applyFill="1" applyBorder="1" applyAlignment="1" applyProtection="1">
      <alignment horizontal="center"/>
      <protection locked="0"/>
    </xf>
    <xf numFmtId="0" fontId="72" fillId="4" borderId="30" xfId="0" applyFont="1" applyFill="1" applyBorder="1" applyAlignment="1" applyProtection="1">
      <alignment horizontal="center"/>
      <protection locked="0"/>
    </xf>
    <xf numFmtId="0" fontId="73" fillId="4" borderId="31" xfId="0" applyFont="1" applyFill="1" applyBorder="1" applyAlignment="1" applyProtection="1">
      <alignment horizontal="center"/>
      <protection locked="0"/>
    </xf>
    <xf numFmtId="0" fontId="69" fillId="6" borderId="10" xfId="0" applyNumberFormat="1" applyFont="1" applyFill="1" applyBorder="1" applyAlignment="1" applyProtection="1">
      <alignment horizontal="center"/>
      <protection/>
    </xf>
    <xf numFmtId="0" fontId="69" fillId="54" borderId="12" xfId="0" applyNumberFormat="1" applyFont="1" applyFill="1" applyBorder="1" applyAlignment="1" applyProtection="1">
      <alignment horizontal="center"/>
      <protection/>
    </xf>
    <xf numFmtId="0" fontId="69" fillId="6" borderId="12" xfId="0" applyNumberFormat="1" applyFont="1" applyFill="1" applyBorder="1" applyAlignment="1" applyProtection="1">
      <alignment horizontal="center"/>
      <protection/>
    </xf>
    <xf numFmtId="0" fontId="69" fillId="6" borderId="14" xfId="0" applyNumberFormat="1" applyFont="1" applyFill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 locked="0"/>
    </xf>
    <xf numFmtId="0" fontId="68" fillId="54" borderId="10" xfId="0" applyFont="1" applyFill="1" applyBorder="1" applyAlignment="1" applyProtection="1">
      <alignment horizontal="center"/>
      <protection/>
    </xf>
    <xf numFmtId="0" fontId="73" fillId="5" borderId="31" xfId="0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/>
      <protection locked="0"/>
    </xf>
    <xf numFmtId="3" fontId="74" fillId="56" borderId="28" xfId="0" applyNumberFormat="1" applyFont="1" applyFill="1" applyBorder="1" applyAlignment="1" applyProtection="1">
      <alignment horizontal="center" vertical="center"/>
      <protection locked="0"/>
    </xf>
    <xf numFmtId="3" fontId="74" fillId="57" borderId="10" xfId="0" applyNumberFormat="1" applyFont="1" applyFill="1" applyBorder="1" applyAlignment="1" applyProtection="1">
      <alignment horizontal="center" vertical="center"/>
      <protection locked="0"/>
    </xf>
    <xf numFmtId="3" fontId="74" fillId="58" borderId="3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/>
      <protection locked="0"/>
    </xf>
    <xf numFmtId="3" fontId="75" fillId="4" borderId="35" xfId="0" applyNumberFormat="1" applyFont="1" applyFill="1" applyBorder="1" applyAlignment="1" applyProtection="1">
      <alignment horizontal="center" vertical="center"/>
      <protection/>
    </xf>
    <xf numFmtId="3" fontId="76" fillId="4" borderId="36" xfId="0" applyNumberFormat="1" applyFont="1" applyFill="1" applyBorder="1" applyAlignment="1" applyProtection="1">
      <alignment horizontal="center" vertical="center"/>
      <protection/>
    </xf>
    <xf numFmtId="0" fontId="0" fillId="15" borderId="37" xfId="0" applyFont="1" applyFill="1" applyBorder="1" applyAlignment="1" applyProtection="1">
      <alignment horizontal="center" vertical="center" wrapText="1"/>
      <protection/>
    </xf>
    <xf numFmtId="0" fontId="0" fillId="16" borderId="38" xfId="0" applyFont="1" applyFill="1" applyBorder="1" applyAlignment="1" applyProtection="1">
      <alignment horizontal="center" vertical="center" wrapText="1"/>
      <protection/>
    </xf>
    <xf numFmtId="0" fontId="55" fillId="59" borderId="39" xfId="0" applyFont="1" applyFill="1" applyBorder="1" applyAlignment="1" applyProtection="1">
      <alignment horizontal="center" vertical="center"/>
      <protection/>
    </xf>
    <xf numFmtId="0" fontId="55" fillId="59" borderId="40" xfId="0" applyFont="1" applyFill="1" applyBorder="1" applyAlignment="1" applyProtection="1">
      <alignment horizontal="center" vertical="center"/>
      <protection/>
    </xf>
    <xf numFmtId="0" fontId="55" fillId="59" borderId="41" xfId="0" applyFont="1" applyFill="1" applyBorder="1" applyAlignment="1" applyProtection="1">
      <alignment horizontal="center" vertical="center"/>
      <protection/>
    </xf>
    <xf numFmtId="3" fontId="76" fillId="4" borderId="29" xfId="0" applyNumberFormat="1" applyFont="1" applyFill="1" applyBorder="1" applyAlignment="1" applyProtection="1">
      <alignment horizontal="center" vertical="center"/>
      <protection/>
    </xf>
    <xf numFmtId="3" fontId="76" fillId="4" borderId="12" xfId="0" applyNumberFormat="1" applyFont="1" applyFill="1" applyBorder="1" applyAlignment="1" applyProtection="1">
      <alignment horizontal="center" vertical="center"/>
      <protection/>
    </xf>
    <xf numFmtId="3" fontId="77" fillId="4" borderId="30" xfId="0" applyNumberFormat="1" applyFont="1" applyFill="1" applyBorder="1" applyAlignment="1" applyProtection="1">
      <alignment horizontal="center" vertical="center"/>
      <protection/>
    </xf>
    <xf numFmtId="3" fontId="77" fillId="4" borderId="42" xfId="0" applyNumberFormat="1" applyFont="1" applyFill="1" applyBorder="1" applyAlignment="1" applyProtection="1">
      <alignment horizontal="center" vertical="center"/>
      <protection/>
    </xf>
    <xf numFmtId="3" fontId="77" fillId="4" borderId="43" xfId="0" applyNumberFormat="1" applyFont="1" applyFill="1" applyBorder="1" applyAlignment="1" applyProtection="1">
      <alignment horizontal="center" vertical="center"/>
      <protection/>
    </xf>
    <xf numFmtId="169" fontId="51" fillId="0" borderId="0" xfId="0" applyNumberFormat="1" applyFont="1" applyAlignment="1" applyProtection="1">
      <alignment/>
      <protection/>
    </xf>
    <xf numFmtId="3" fontId="51" fillId="60" borderId="44" xfId="0" applyNumberFormat="1" applyFont="1" applyFill="1" applyBorder="1" applyAlignment="1" applyProtection="1">
      <alignment horizontal="center" vertical="center"/>
      <protection/>
    </xf>
    <xf numFmtId="3" fontId="67" fillId="60" borderId="45" xfId="0" applyNumberFormat="1" applyFont="1" applyFill="1" applyBorder="1" applyAlignment="1" applyProtection="1">
      <alignment horizontal="center" vertical="center"/>
      <protection/>
    </xf>
    <xf numFmtId="0" fontId="0" fillId="14" borderId="46" xfId="0" applyFont="1" applyFill="1" applyBorder="1" applyAlignment="1" applyProtection="1">
      <alignment horizontal="center" vertical="center" wrapText="1"/>
      <protection/>
    </xf>
    <xf numFmtId="0" fontId="0" fillId="2" borderId="47" xfId="0" applyFont="1" applyFill="1" applyBorder="1" applyAlignment="1" applyProtection="1">
      <alignment wrapText="1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0" fontId="78" fillId="54" borderId="50" xfId="0" applyFont="1" applyFill="1" applyBorder="1" applyAlignment="1" applyProtection="1">
      <alignment vertical="center"/>
      <protection locked="0"/>
    </xf>
    <xf numFmtId="0" fontId="78" fillId="54" borderId="51" xfId="0" applyFont="1" applyFill="1" applyBorder="1" applyAlignment="1" applyProtection="1">
      <alignment vertical="center"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2" borderId="52" xfId="0" applyFont="1" applyFill="1" applyBorder="1" applyAlignment="1" applyProtection="1">
      <alignment horizontal="center" vertical="center"/>
      <protection/>
    </xf>
    <xf numFmtId="3" fontId="79" fillId="61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0" fillId="55" borderId="54" xfId="0" applyFont="1" applyFill="1" applyBorder="1" applyAlignment="1" applyProtection="1">
      <alignment vertical="center"/>
      <protection locked="0"/>
    </xf>
    <xf numFmtId="0" fontId="81" fillId="62" borderId="55" xfId="0" applyFont="1" applyFill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/>
      <protection locked="0"/>
    </xf>
    <xf numFmtId="0" fontId="80" fillId="55" borderId="5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83" fillId="12" borderId="58" xfId="0" applyFont="1" applyFill="1" applyBorder="1" applyAlignment="1" applyProtection="1">
      <alignment horizontal="center" vertical="center"/>
      <protection/>
    </xf>
    <xf numFmtId="0" fontId="84" fillId="12" borderId="59" xfId="0" applyFont="1" applyFill="1" applyBorder="1" applyAlignment="1" applyProtection="1">
      <alignment horizontal="center"/>
      <protection/>
    </xf>
    <xf numFmtId="0" fontId="84" fillId="12" borderId="60" xfId="0" applyFont="1" applyFill="1" applyBorder="1" applyAlignment="1" applyProtection="1">
      <alignment horizontal="center"/>
      <protection/>
    </xf>
    <xf numFmtId="0" fontId="84" fillId="63" borderId="60" xfId="0" applyFont="1" applyFill="1" applyBorder="1" applyAlignment="1" applyProtection="1">
      <alignment horizontal="center"/>
      <protection/>
    </xf>
    <xf numFmtId="0" fontId="84" fillId="12" borderId="61" xfId="0" applyFont="1" applyFill="1" applyBorder="1" applyAlignment="1" applyProtection="1">
      <alignment horizontal="center"/>
      <protection/>
    </xf>
    <xf numFmtId="0" fontId="84" fillId="12" borderId="62" xfId="0" applyFont="1" applyFill="1" applyBorder="1" applyAlignment="1" applyProtection="1">
      <alignment horizontal="center" vertical="center" wrapText="1"/>
      <protection/>
    </xf>
    <xf numFmtId="0" fontId="0" fillId="55" borderId="55" xfId="0" applyFont="1" applyFill="1" applyBorder="1" applyAlignment="1" applyProtection="1">
      <alignment horizontal="center" vertical="center"/>
      <protection/>
    </xf>
    <xf numFmtId="0" fontId="0" fillId="5" borderId="63" xfId="0" applyFont="1" applyFill="1" applyBorder="1" applyAlignment="1" applyProtection="1">
      <alignment horizontal="center" vertical="center"/>
      <protection/>
    </xf>
    <xf numFmtId="0" fontId="0" fillId="55" borderId="63" xfId="0" applyFont="1" applyFill="1" applyBorder="1" applyAlignment="1" applyProtection="1">
      <alignment horizontal="center" vertical="center"/>
      <protection/>
    </xf>
    <xf numFmtId="0" fontId="0" fillId="64" borderId="63" xfId="0" applyFont="1" applyFill="1" applyBorder="1" applyAlignment="1" applyProtection="1">
      <alignment horizontal="center" vertical="center"/>
      <protection/>
    </xf>
    <xf numFmtId="0" fontId="0" fillId="55" borderId="64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/>
      <protection locked="0"/>
    </xf>
    <xf numFmtId="1" fontId="70" fillId="7" borderId="17" xfId="0" applyNumberFormat="1" applyFont="1" applyFill="1" applyBorder="1" applyAlignment="1" applyProtection="1">
      <alignment horizontal="center"/>
      <protection/>
    </xf>
    <xf numFmtId="1" fontId="85" fillId="7" borderId="17" xfId="0" applyNumberFormat="1" applyFont="1" applyFill="1" applyBorder="1" applyAlignment="1" applyProtection="1">
      <alignment horizontal="center"/>
      <protection/>
    </xf>
    <xf numFmtId="0" fontId="72" fillId="55" borderId="27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vertical="center"/>
      <protection/>
    </xf>
    <xf numFmtId="0" fontId="86" fillId="0" borderId="65" xfId="0" applyFont="1" applyFill="1" applyBorder="1" applyAlignment="1" applyProtection="1">
      <alignment horizontal="center" vertical="center" wrapText="1"/>
      <protection/>
    </xf>
    <xf numFmtId="0" fontId="87" fillId="0" borderId="65" xfId="0" applyFont="1" applyFill="1" applyBorder="1" applyAlignment="1" applyProtection="1">
      <alignment horizontal="center" vertical="center"/>
      <protection/>
    </xf>
    <xf numFmtId="0" fontId="67" fillId="65" borderId="66" xfId="0" applyFont="1" applyFill="1" applyBorder="1" applyAlignment="1" applyProtection="1">
      <alignment horizontal="center" vertical="center"/>
      <protection/>
    </xf>
    <xf numFmtId="0" fontId="67" fillId="65" borderId="67" xfId="0" applyFont="1" applyFill="1" applyBorder="1" applyAlignment="1" applyProtection="1">
      <alignment horizontal="center" vertical="center"/>
      <protection/>
    </xf>
    <xf numFmtId="0" fontId="67" fillId="65" borderId="68" xfId="0" applyFont="1" applyFill="1" applyBorder="1" applyAlignment="1" applyProtection="1">
      <alignment horizontal="center" vertical="center"/>
      <protection/>
    </xf>
    <xf numFmtId="0" fontId="88" fillId="66" borderId="69" xfId="0" applyFont="1" applyFill="1" applyBorder="1" applyAlignment="1" applyProtection="1">
      <alignment horizontal="center" vertical="center"/>
      <protection/>
    </xf>
    <xf numFmtId="0" fontId="88" fillId="66" borderId="70" xfId="0" applyFont="1" applyFill="1" applyBorder="1" applyAlignment="1" applyProtection="1">
      <alignment horizontal="center" vertical="center"/>
      <protection/>
    </xf>
    <xf numFmtId="0" fontId="88" fillId="66" borderId="71" xfId="0" applyFont="1" applyFill="1" applyBorder="1" applyAlignment="1" applyProtection="1">
      <alignment horizontal="center" vertical="center"/>
      <protection/>
    </xf>
    <xf numFmtId="0" fontId="80" fillId="55" borderId="72" xfId="0" applyFont="1" applyFill="1" applyBorder="1" applyAlignment="1" applyProtection="1">
      <alignment horizontal="center" vertical="center"/>
      <protection/>
    </xf>
    <xf numFmtId="0" fontId="80" fillId="55" borderId="73" xfId="0" applyFont="1" applyFill="1" applyBorder="1" applyAlignment="1" applyProtection="1">
      <alignment horizontal="center" vertical="center"/>
      <protection/>
    </xf>
    <xf numFmtId="0" fontId="89" fillId="55" borderId="54" xfId="0" applyFont="1" applyFill="1" applyBorder="1" applyAlignment="1" applyProtection="1">
      <alignment horizontal="center" vertical="center" wrapText="1"/>
      <protection/>
    </xf>
    <xf numFmtId="0" fontId="89" fillId="55" borderId="57" xfId="0" applyFont="1" applyFill="1" applyBorder="1" applyAlignment="1" applyProtection="1">
      <alignment horizontal="center" vertical="center" wrapText="1"/>
      <protection/>
    </xf>
    <xf numFmtId="0" fontId="89" fillId="55" borderId="74" xfId="0" applyFont="1" applyFill="1" applyBorder="1" applyAlignment="1" applyProtection="1">
      <alignment horizontal="center" vertical="center" wrapText="1"/>
      <protection/>
    </xf>
    <xf numFmtId="0" fontId="89" fillId="55" borderId="75" xfId="0" applyFont="1" applyFill="1" applyBorder="1" applyAlignment="1" applyProtection="1">
      <alignment horizontal="center" vertical="center" wrapText="1"/>
      <protection/>
    </xf>
    <xf numFmtId="0" fontId="90" fillId="67" borderId="63" xfId="0" applyFont="1" applyFill="1" applyBorder="1" applyAlignment="1" applyProtection="1">
      <alignment horizontal="center" vertical="center"/>
      <protection/>
    </xf>
    <xf numFmtId="0" fontId="90" fillId="68" borderId="64" xfId="0" applyFont="1" applyFill="1" applyBorder="1" applyAlignment="1" applyProtection="1">
      <alignment horizontal="center" vertical="center"/>
      <protection/>
    </xf>
    <xf numFmtId="0" fontId="91" fillId="61" borderId="76" xfId="0" applyFont="1" applyFill="1" applyBorder="1" applyAlignment="1" applyProtection="1">
      <alignment horizontal="left" vertical="center" wrapText="1"/>
      <protection/>
    </xf>
    <xf numFmtId="0" fontId="91" fillId="61" borderId="65" xfId="0" applyFont="1" applyFill="1" applyBorder="1" applyAlignment="1" applyProtection="1">
      <alignment horizontal="left" vertical="center" wrapText="1"/>
      <protection/>
    </xf>
    <xf numFmtId="0" fontId="91" fillId="61" borderId="77" xfId="0" applyFont="1" applyFill="1" applyBorder="1" applyAlignment="1" applyProtection="1">
      <alignment horizontal="left" vertical="center" wrapText="1"/>
      <protection/>
    </xf>
    <xf numFmtId="0" fontId="91" fillId="61" borderId="78" xfId="0" applyFont="1" applyFill="1" applyBorder="1" applyAlignment="1" applyProtection="1">
      <alignment horizontal="left" vertical="center" wrapText="1"/>
      <protection/>
    </xf>
    <xf numFmtId="0" fontId="91" fillId="61" borderId="0" xfId="0" applyFont="1" applyFill="1" applyBorder="1" applyAlignment="1" applyProtection="1">
      <alignment horizontal="left" vertical="center" wrapText="1"/>
      <protection/>
    </xf>
    <xf numFmtId="0" fontId="91" fillId="61" borderId="79" xfId="0" applyFont="1" applyFill="1" applyBorder="1" applyAlignment="1" applyProtection="1">
      <alignment horizontal="left" vertical="center" wrapText="1"/>
      <protection/>
    </xf>
    <xf numFmtId="0" fontId="91" fillId="61" borderId="80" xfId="0" applyFont="1" applyFill="1" applyBorder="1" applyAlignment="1" applyProtection="1">
      <alignment horizontal="left" vertical="center" wrapText="1"/>
      <protection/>
    </xf>
    <xf numFmtId="0" fontId="91" fillId="61" borderId="81" xfId="0" applyFont="1" applyFill="1" applyBorder="1" applyAlignment="1" applyProtection="1">
      <alignment horizontal="left" vertical="center" wrapText="1"/>
      <protection/>
    </xf>
    <xf numFmtId="0" fontId="91" fillId="61" borderId="82" xfId="0" applyFont="1" applyFill="1" applyBorder="1" applyAlignment="1" applyProtection="1">
      <alignment horizontal="left" vertical="center" wrapText="1"/>
      <protection/>
    </xf>
    <xf numFmtId="0" fontId="82" fillId="4" borderId="76" xfId="0" applyFont="1" applyFill="1" applyBorder="1" applyAlignment="1" applyProtection="1">
      <alignment horizontal="center" vertical="center" wrapText="1"/>
      <protection/>
    </xf>
    <xf numFmtId="0" fontId="82" fillId="4" borderId="77" xfId="0" applyFont="1" applyFill="1" applyBorder="1" applyAlignment="1" applyProtection="1">
      <alignment horizontal="center" vertical="center" wrapText="1"/>
      <protection/>
    </xf>
    <xf numFmtId="0" fontId="82" fillId="4" borderId="80" xfId="0" applyFont="1" applyFill="1" applyBorder="1" applyAlignment="1" applyProtection="1">
      <alignment horizontal="center" vertical="center" wrapText="1"/>
      <protection/>
    </xf>
    <xf numFmtId="0" fontId="82" fillId="4" borderId="82" xfId="0" applyFont="1" applyFill="1" applyBorder="1" applyAlignment="1" applyProtection="1">
      <alignment horizontal="center" vertical="center" wrapText="1"/>
      <protection/>
    </xf>
    <xf numFmtId="0" fontId="51" fillId="60" borderId="83" xfId="0" applyFont="1" applyFill="1" applyBorder="1" applyAlignment="1" applyProtection="1">
      <alignment horizontal="center" vertical="center" wrapText="1"/>
      <protection/>
    </xf>
    <xf numFmtId="0" fontId="51" fillId="60" borderId="64" xfId="0" applyFont="1" applyFill="1" applyBorder="1" applyAlignment="1" applyProtection="1">
      <alignment horizontal="center" vertical="center" wrapText="1"/>
      <protection/>
    </xf>
    <xf numFmtId="0" fontId="51" fillId="60" borderId="84" xfId="0" applyFont="1" applyFill="1" applyBorder="1" applyAlignment="1" applyProtection="1">
      <alignment horizontal="center" vertical="center"/>
      <protection/>
    </xf>
    <xf numFmtId="0" fontId="51" fillId="60" borderId="85" xfId="0" applyFont="1" applyFill="1" applyBorder="1" applyAlignment="1" applyProtection="1">
      <alignment horizontal="center" vertical="center"/>
      <protection/>
    </xf>
    <xf numFmtId="0" fontId="92" fillId="16" borderId="86" xfId="0" applyFont="1" applyFill="1" applyBorder="1" applyAlignment="1" applyProtection="1">
      <alignment horizontal="left" vertical="center" wrapText="1"/>
      <protection/>
    </xf>
    <xf numFmtId="0" fontId="92" fillId="16" borderId="65" xfId="0" applyFont="1" applyFill="1" applyBorder="1" applyAlignment="1" applyProtection="1">
      <alignment horizontal="left" vertical="center" wrapText="1"/>
      <protection/>
    </xf>
    <xf numFmtId="0" fontId="92" fillId="16" borderId="77" xfId="0" applyFont="1" applyFill="1" applyBorder="1" applyAlignment="1" applyProtection="1">
      <alignment horizontal="left" vertical="center" wrapText="1"/>
      <protection/>
    </xf>
    <xf numFmtId="0" fontId="92" fillId="16" borderId="87" xfId="0" applyFont="1" applyFill="1" applyBorder="1" applyAlignment="1" applyProtection="1">
      <alignment horizontal="left" vertical="center" wrapText="1"/>
      <protection/>
    </xf>
    <xf numFmtId="0" fontId="92" fillId="16" borderId="0" xfId="0" applyFont="1" applyFill="1" applyBorder="1" applyAlignment="1" applyProtection="1">
      <alignment horizontal="left" vertical="center" wrapText="1"/>
      <protection/>
    </xf>
    <xf numFmtId="0" fontId="92" fillId="16" borderId="79" xfId="0" applyFont="1" applyFill="1" applyBorder="1" applyAlignment="1" applyProtection="1">
      <alignment horizontal="left" vertical="center" wrapText="1"/>
      <protection/>
    </xf>
    <xf numFmtId="0" fontId="92" fillId="16" borderId="88" xfId="0" applyFont="1" applyFill="1" applyBorder="1" applyAlignment="1" applyProtection="1">
      <alignment horizontal="left" vertical="center" wrapText="1"/>
      <protection/>
    </xf>
    <xf numFmtId="0" fontId="92" fillId="16" borderId="81" xfId="0" applyFont="1" applyFill="1" applyBorder="1" applyAlignment="1" applyProtection="1">
      <alignment horizontal="left" vertical="center" wrapText="1"/>
      <protection/>
    </xf>
    <xf numFmtId="0" fontId="92" fillId="16" borderId="82" xfId="0" applyFont="1" applyFill="1" applyBorder="1" applyAlignment="1" applyProtection="1">
      <alignment horizontal="left" vertical="center" wrapText="1"/>
      <protection/>
    </xf>
    <xf numFmtId="0" fontId="93" fillId="3" borderId="76" xfId="0" applyFont="1" applyFill="1" applyBorder="1" applyAlignment="1" applyProtection="1">
      <alignment horizontal="center" vertical="center" wrapText="1"/>
      <protection/>
    </xf>
    <xf numFmtId="0" fontId="93" fillId="3" borderId="65" xfId="0" applyFont="1" applyFill="1" applyBorder="1" applyAlignment="1" applyProtection="1">
      <alignment horizontal="center" vertical="center"/>
      <protection/>
    </xf>
    <xf numFmtId="0" fontId="93" fillId="3" borderId="77" xfId="0" applyFont="1" applyFill="1" applyBorder="1" applyAlignment="1" applyProtection="1">
      <alignment horizontal="center" vertical="center"/>
      <protection/>
    </xf>
    <xf numFmtId="0" fontId="93" fillId="3" borderId="78" xfId="0" applyFont="1" applyFill="1" applyBorder="1" applyAlignment="1" applyProtection="1">
      <alignment horizontal="center" vertical="center"/>
      <protection/>
    </xf>
    <xf numFmtId="0" fontId="93" fillId="3" borderId="0" xfId="0" applyFont="1" applyFill="1" applyBorder="1" applyAlignment="1" applyProtection="1">
      <alignment horizontal="center" vertical="center"/>
      <protection/>
    </xf>
    <xf numFmtId="0" fontId="93" fillId="3" borderId="79" xfId="0" applyFont="1" applyFill="1" applyBorder="1" applyAlignment="1" applyProtection="1">
      <alignment horizontal="center" vertical="center"/>
      <protection/>
    </xf>
    <xf numFmtId="0" fontId="93" fillId="3" borderId="80" xfId="0" applyFont="1" applyFill="1" applyBorder="1" applyAlignment="1" applyProtection="1">
      <alignment horizontal="center" vertical="center"/>
      <protection/>
    </xf>
    <xf numFmtId="0" fontId="93" fillId="3" borderId="81" xfId="0" applyFont="1" applyFill="1" applyBorder="1" applyAlignment="1" applyProtection="1">
      <alignment horizontal="center" vertical="center"/>
      <protection/>
    </xf>
    <xf numFmtId="0" fontId="93" fillId="3" borderId="82" xfId="0" applyFont="1" applyFill="1" applyBorder="1" applyAlignment="1" applyProtection="1">
      <alignment horizontal="center" vertical="center"/>
      <protection/>
    </xf>
    <xf numFmtId="0" fontId="94" fillId="55" borderId="76" xfId="0" applyFont="1" applyFill="1" applyBorder="1" applyAlignment="1" applyProtection="1">
      <alignment horizontal="left" vertical="top" wrapText="1"/>
      <protection/>
    </xf>
    <xf numFmtId="0" fontId="95" fillId="55" borderId="65" xfId="0" applyFont="1" applyFill="1" applyBorder="1" applyAlignment="1" applyProtection="1">
      <alignment horizontal="left" vertical="top" wrapText="1"/>
      <protection/>
    </xf>
    <xf numFmtId="0" fontId="95" fillId="55" borderId="77" xfId="0" applyFont="1" applyFill="1" applyBorder="1" applyAlignment="1" applyProtection="1">
      <alignment horizontal="left" vertical="top" wrapText="1"/>
      <protection/>
    </xf>
    <xf numFmtId="0" fontId="95" fillId="55" borderId="80" xfId="0" applyFont="1" applyFill="1" applyBorder="1" applyAlignment="1" applyProtection="1">
      <alignment horizontal="left" vertical="top" wrapText="1"/>
      <protection/>
    </xf>
    <xf numFmtId="0" fontId="95" fillId="55" borderId="81" xfId="0" applyFont="1" applyFill="1" applyBorder="1" applyAlignment="1" applyProtection="1">
      <alignment horizontal="left" vertical="top" wrapText="1"/>
      <protection/>
    </xf>
    <xf numFmtId="0" fontId="95" fillId="55" borderId="82" xfId="0" applyFont="1" applyFill="1" applyBorder="1" applyAlignment="1" applyProtection="1">
      <alignment horizontal="left" vertical="top" wrapText="1"/>
      <protection/>
    </xf>
    <xf numFmtId="0" fontId="51" fillId="60" borderId="89" xfId="0" applyFont="1" applyFill="1" applyBorder="1" applyAlignment="1" applyProtection="1">
      <alignment horizontal="center" vertical="center" wrapText="1"/>
      <protection/>
    </xf>
    <xf numFmtId="0" fontId="51" fillId="60" borderId="90" xfId="0" applyFont="1" applyFill="1" applyBorder="1" applyAlignment="1" applyProtection="1">
      <alignment horizontal="center" vertical="center"/>
      <protection/>
    </xf>
    <xf numFmtId="0" fontId="67" fillId="60" borderId="91" xfId="0" applyFont="1" applyFill="1" applyBorder="1" applyAlignment="1" applyProtection="1">
      <alignment horizontal="center" vertical="center"/>
      <protection/>
    </xf>
    <xf numFmtId="0" fontId="67" fillId="60" borderId="92" xfId="0" applyFont="1" applyFill="1" applyBorder="1" applyAlignment="1" applyProtection="1">
      <alignment horizontal="center" vertical="center"/>
      <protection/>
    </xf>
    <xf numFmtId="0" fontId="67" fillId="60" borderId="93" xfId="0" applyFont="1" applyFill="1" applyBorder="1" applyAlignment="1" applyProtection="1">
      <alignment horizontal="center" vertical="center"/>
      <protection/>
    </xf>
    <xf numFmtId="0" fontId="67" fillId="60" borderId="94" xfId="0" applyFont="1" applyFill="1" applyBorder="1" applyAlignment="1" applyProtection="1">
      <alignment horizontal="center" vertical="center"/>
      <protection/>
    </xf>
    <xf numFmtId="0" fontId="67" fillId="60" borderId="63" xfId="0" applyFont="1" applyFill="1" applyBorder="1" applyAlignment="1" applyProtection="1">
      <alignment horizontal="center" vertical="center"/>
      <protection/>
    </xf>
    <xf numFmtId="0" fontId="51" fillId="60" borderId="95" xfId="0" applyFont="1" applyFill="1" applyBorder="1" applyAlignment="1" applyProtection="1">
      <alignment horizontal="center" vertical="center" wrapText="1"/>
      <protection/>
    </xf>
    <xf numFmtId="0" fontId="51" fillId="60" borderId="96" xfId="0" applyFont="1" applyFill="1" applyBorder="1" applyAlignment="1" applyProtection="1">
      <alignment horizontal="center" vertical="center"/>
      <protection/>
    </xf>
    <xf numFmtId="0" fontId="67" fillId="60" borderId="97" xfId="0" applyFont="1" applyFill="1" applyBorder="1" applyAlignment="1" applyProtection="1">
      <alignment horizontal="center"/>
      <protection/>
    </xf>
    <xf numFmtId="0" fontId="67" fillId="60" borderId="77" xfId="0" applyFont="1" applyFill="1" applyBorder="1" applyAlignment="1" applyProtection="1">
      <alignment horizontal="center"/>
      <protection/>
    </xf>
    <xf numFmtId="0" fontId="67" fillId="60" borderId="98" xfId="0" applyFont="1" applyFill="1" applyBorder="1" applyAlignment="1" applyProtection="1">
      <alignment horizontal="center"/>
      <protection/>
    </xf>
    <xf numFmtId="0" fontId="67" fillId="60" borderId="55" xfId="0" applyFont="1" applyFill="1" applyBorder="1" applyAlignment="1" applyProtection="1">
      <alignment horizontal="center"/>
      <protection/>
    </xf>
    <xf numFmtId="41" fontId="53" fillId="44" borderId="99" xfId="58" applyNumberFormat="1" applyFont="1" applyFill="1" applyBorder="1" applyAlignment="1" applyProtection="1">
      <alignment horizontal="center" vertical="center"/>
      <protection/>
    </xf>
    <xf numFmtId="41" fontId="53" fillId="44" borderId="100" xfId="58" applyNumberFormat="1" applyFont="1" applyFill="1" applyBorder="1" applyAlignment="1" applyProtection="1">
      <alignment horizontal="center" vertical="center"/>
      <protection/>
    </xf>
    <xf numFmtId="0" fontId="55" fillId="4" borderId="66" xfId="0" applyFont="1" applyFill="1" applyBorder="1" applyAlignment="1" applyProtection="1">
      <alignment horizontal="center" wrapText="1"/>
      <protection/>
    </xf>
    <xf numFmtId="0" fontId="55" fillId="4" borderId="67" xfId="0" applyFont="1" applyFill="1" applyBorder="1" applyAlignment="1" applyProtection="1">
      <alignment horizontal="center"/>
      <protection/>
    </xf>
    <xf numFmtId="0" fontId="55" fillId="4" borderId="68" xfId="0" applyFont="1" applyFill="1" applyBorder="1" applyAlignment="1" applyProtection="1">
      <alignment horizontal="center"/>
      <protection/>
    </xf>
    <xf numFmtId="0" fontId="96" fillId="69" borderId="101" xfId="0" applyFont="1" applyFill="1" applyBorder="1" applyAlignment="1" applyProtection="1">
      <alignment horizontal="center" vertical="center"/>
      <protection/>
    </xf>
    <xf numFmtId="0" fontId="96" fillId="69" borderId="102" xfId="0" applyFont="1" applyFill="1" applyBorder="1" applyAlignment="1" applyProtection="1">
      <alignment horizontal="center" vertical="center"/>
      <protection/>
    </xf>
    <xf numFmtId="0" fontId="96" fillId="69" borderId="103" xfId="0" applyFont="1" applyFill="1" applyBorder="1" applyAlignment="1" applyProtection="1">
      <alignment horizontal="center" vertical="center"/>
      <protection/>
    </xf>
    <xf numFmtId="0" fontId="66" fillId="4" borderId="104" xfId="0" applyFont="1" applyFill="1" applyBorder="1" applyAlignment="1" applyProtection="1">
      <alignment horizontal="center" vertical="center"/>
      <protection/>
    </xf>
    <xf numFmtId="0" fontId="66" fillId="4" borderId="105" xfId="0" applyFont="1" applyFill="1" applyBorder="1" applyAlignment="1" applyProtection="1">
      <alignment horizontal="center" vertical="center"/>
      <protection/>
    </xf>
    <xf numFmtId="0" fontId="66" fillId="4" borderId="106" xfId="0" applyFont="1" applyFill="1" applyBorder="1" applyAlignment="1" applyProtection="1">
      <alignment horizontal="center" vertical="center"/>
      <protection/>
    </xf>
    <xf numFmtId="0" fontId="66" fillId="5" borderId="104" xfId="0" applyFont="1" applyFill="1" applyBorder="1" applyAlignment="1" applyProtection="1">
      <alignment horizontal="center" vertical="center"/>
      <protection/>
    </xf>
    <xf numFmtId="0" fontId="66" fillId="5" borderId="105" xfId="0" applyFont="1" applyFill="1" applyBorder="1" applyAlignment="1" applyProtection="1">
      <alignment horizontal="center" vertical="center"/>
      <protection/>
    </xf>
    <xf numFmtId="0" fontId="66" fillId="5" borderId="106" xfId="0" applyFont="1" applyFill="1" applyBorder="1" applyAlignment="1" applyProtection="1">
      <alignment horizontal="center" vertical="center"/>
      <protection/>
    </xf>
    <xf numFmtId="0" fontId="96" fillId="69" borderId="101" xfId="0" applyFont="1" applyFill="1" applyBorder="1" applyAlignment="1" applyProtection="1">
      <alignment horizontal="center" vertical="center"/>
      <protection locked="0"/>
    </xf>
    <xf numFmtId="0" fontId="96" fillId="69" borderId="102" xfId="0" applyFont="1" applyFill="1" applyBorder="1" applyAlignment="1" applyProtection="1">
      <alignment horizontal="center" vertical="center"/>
      <protection locked="0"/>
    </xf>
    <xf numFmtId="0" fontId="96" fillId="69" borderId="103" xfId="0" applyFont="1" applyFill="1" applyBorder="1" applyAlignment="1" applyProtection="1">
      <alignment horizontal="center" vertical="center"/>
      <protection locked="0"/>
    </xf>
    <xf numFmtId="0" fontId="97" fillId="55" borderId="107" xfId="0" applyFont="1" applyFill="1" applyBorder="1" applyAlignment="1" applyProtection="1">
      <alignment horizontal="center" vertical="center"/>
      <protection/>
    </xf>
    <xf numFmtId="0" fontId="97" fillId="55" borderId="108" xfId="0" applyFont="1" applyFill="1" applyBorder="1" applyAlignment="1" applyProtection="1">
      <alignment horizontal="center" vertical="center"/>
      <protection/>
    </xf>
    <xf numFmtId="0" fontId="97" fillId="55" borderId="109" xfId="0" applyFont="1" applyFill="1" applyBorder="1" applyAlignment="1" applyProtection="1">
      <alignment horizontal="center" vertical="center"/>
      <protection/>
    </xf>
    <xf numFmtId="0" fontId="97" fillId="55" borderId="110" xfId="0" applyFont="1" applyFill="1" applyBorder="1" applyAlignment="1" applyProtection="1">
      <alignment horizontal="center" vertical="center"/>
      <protection/>
    </xf>
    <xf numFmtId="0" fontId="97" fillId="55" borderId="0" xfId="0" applyFont="1" applyFill="1" applyBorder="1" applyAlignment="1" applyProtection="1">
      <alignment horizontal="center" vertical="center"/>
      <protection/>
    </xf>
    <xf numFmtId="0" fontId="97" fillId="55" borderId="111" xfId="0" applyFont="1" applyFill="1" applyBorder="1" applyAlignment="1" applyProtection="1">
      <alignment horizontal="center" vertical="center"/>
      <protection/>
    </xf>
    <xf numFmtId="0" fontId="97" fillId="55" borderId="112" xfId="0" applyFont="1" applyFill="1" applyBorder="1" applyAlignment="1" applyProtection="1">
      <alignment horizontal="center" vertical="center"/>
      <protection/>
    </xf>
    <xf numFmtId="0" fontId="97" fillId="55" borderId="113" xfId="0" applyFont="1" applyFill="1" applyBorder="1" applyAlignment="1" applyProtection="1">
      <alignment horizontal="center" vertical="center"/>
      <protection/>
    </xf>
    <xf numFmtId="0" fontId="97" fillId="55" borderId="114" xfId="0" applyFont="1" applyFill="1" applyBorder="1" applyAlignment="1" applyProtection="1">
      <alignment horizontal="center" vertical="center"/>
      <protection/>
    </xf>
    <xf numFmtId="0" fontId="55" fillId="5" borderId="66" xfId="0" applyFont="1" applyFill="1" applyBorder="1" applyAlignment="1" applyProtection="1">
      <alignment horizontal="center" wrapText="1"/>
      <protection/>
    </xf>
    <xf numFmtId="0" fontId="55" fillId="5" borderId="67" xfId="0" applyFont="1" applyFill="1" applyBorder="1" applyAlignment="1" applyProtection="1">
      <alignment horizontal="center"/>
      <protection/>
    </xf>
    <xf numFmtId="0" fontId="55" fillId="5" borderId="68" xfId="0" applyFont="1" applyFill="1" applyBorder="1" applyAlignment="1" applyProtection="1">
      <alignment horizontal="center"/>
      <protection/>
    </xf>
    <xf numFmtId="0" fontId="96" fillId="70" borderId="46" xfId="0" applyFont="1" applyFill="1" applyBorder="1" applyAlignment="1" applyProtection="1">
      <alignment horizontal="center" vertical="center"/>
      <protection/>
    </xf>
    <xf numFmtId="0" fontId="96" fillId="70" borderId="37" xfId="0" applyFont="1" applyFill="1" applyBorder="1" applyAlignment="1" applyProtection="1">
      <alignment horizontal="center" vertical="center"/>
      <protection/>
    </xf>
    <xf numFmtId="0" fontId="96" fillId="70" borderId="38" xfId="0" applyFont="1" applyFill="1" applyBorder="1" applyAlignment="1" applyProtection="1">
      <alignment horizontal="center" vertical="center"/>
      <protection/>
    </xf>
    <xf numFmtId="0" fontId="68" fillId="2" borderId="47" xfId="0" applyFont="1" applyFill="1" applyBorder="1" applyAlignment="1" applyProtection="1">
      <alignment horizontal="center" vertical="center"/>
      <protection/>
    </xf>
    <xf numFmtId="0" fontId="68" fillId="2" borderId="115" xfId="0" applyFont="1" applyFill="1" applyBorder="1" applyAlignment="1" applyProtection="1">
      <alignment horizontal="center" vertical="center"/>
      <protection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Hyperlink" xfId="66"/>
    <cellStyle name="Comma" xfId="67"/>
    <cellStyle name="Comma [0]" xfId="68"/>
    <cellStyle name="Currency" xfId="69"/>
    <cellStyle name="Currency [0]" xfId="70"/>
    <cellStyle name="Neutre" xfId="71"/>
    <cellStyle name="Percent" xfId="72"/>
    <cellStyle name="Satisfaisant" xfId="73"/>
    <cellStyle name="Sortie" xfId="74"/>
    <cellStyle name="Texte explicatif" xfId="75"/>
    <cellStyle name="Titre" xfId="76"/>
    <cellStyle name="Titre de la feuille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dxfs count="2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51"/>
      </font>
    </dxf>
    <dxf>
      <font>
        <b/>
        <i val="0"/>
        <color indexed="21"/>
      </font>
    </dxf>
    <dxf>
      <font>
        <b/>
        <i val="0"/>
        <color indexed="51"/>
      </font>
    </dxf>
    <dxf>
      <font>
        <b/>
        <i val="0"/>
        <color indexed="21"/>
      </font>
    </dxf>
    <dxf>
      <font>
        <b/>
        <i val="0"/>
        <color indexed="5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21"/>
      </font>
      <fill>
        <patternFill>
          <fgColor indexed="64"/>
          <bgColor indexed="11"/>
        </patternFill>
      </fill>
    </dxf>
    <dxf>
      <font>
        <b/>
        <i val="0"/>
        <color indexed="10"/>
      </font>
      <fill>
        <patternFill>
          <fgColor indexed="64"/>
          <bgColor indexed="29"/>
        </patternFill>
      </fill>
    </dxf>
    <dxf>
      <font>
        <b/>
        <i val="0"/>
        <color rgb="FFFF0000"/>
      </font>
      <fill>
        <gradientFill degree="90">
          <stop position="0">
            <color theme="5" tint="0.5999900102615356"/>
          </stop>
          <stop position="1">
            <color theme="0"/>
          </stop>
        </gradientFill>
      </fill>
      <border/>
    </dxf>
    <dxf>
      <font>
        <b/>
        <i val="0"/>
        <color rgb="FF008080"/>
      </font>
      <fill>
        <gradientFill degree="90">
          <stop position="0">
            <color theme="6" tint="0.5999900102615356"/>
          </stop>
          <stop position="1">
            <color theme="0"/>
          </stop>
        </gradientFill>
      </fill>
      <border/>
    </dxf>
    <dxf>
      <font>
        <b/>
        <i val="0"/>
        <color rgb="FFFF0000"/>
      </font>
      <border/>
    </dxf>
    <dxf>
      <font>
        <b/>
        <i val="0"/>
        <color rgb="FFFFCC00"/>
      </font>
      <border/>
    </dxf>
    <dxf>
      <font>
        <b/>
        <i val="0"/>
        <color rgb="FF008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3</xdr:row>
      <xdr:rowOff>28575</xdr:rowOff>
    </xdr:from>
    <xdr:to>
      <xdr:col>12</xdr:col>
      <xdr:colOff>0</xdr:colOff>
      <xdr:row>10</xdr:row>
      <xdr:rowOff>104775</xdr:rowOff>
    </xdr:to>
    <xdr:pic>
      <xdr:nvPicPr>
        <xdr:cNvPr id="1" name="WoodW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809625"/>
          <a:ext cx="1962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H13" sqref="H13"/>
    </sheetView>
  </sheetViews>
  <sheetFormatPr defaultColWidth="11.421875" defaultRowHeight="15"/>
  <cols>
    <col min="1" max="1" width="14.421875" style="3" customWidth="1"/>
    <col min="2" max="2" width="9.57421875" style="69" bestFit="1" customWidth="1"/>
    <col min="3" max="3" width="15.421875" style="69" bestFit="1" customWidth="1"/>
    <col min="4" max="6" width="17.140625" style="69" bestFit="1" customWidth="1"/>
    <col min="7" max="7" width="9.00390625" style="69" bestFit="1" customWidth="1"/>
    <col min="8" max="8" width="9.57421875" style="69" bestFit="1" customWidth="1"/>
    <col min="9" max="9" width="1.1484375" style="69" customWidth="1"/>
    <col min="10" max="12" width="9.7109375" style="69" customWidth="1"/>
    <col min="13" max="16384" width="11.421875" style="69" customWidth="1"/>
  </cols>
  <sheetData>
    <row r="1" spans="1:12" ht="15" customHeight="1" thickBot="1" thickTop="1">
      <c r="A1" s="175" t="s">
        <v>16</v>
      </c>
      <c r="B1" s="176"/>
      <c r="C1" s="176"/>
      <c r="D1" s="176"/>
      <c r="E1" s="176"/>
      <c r="F1" s="176"/>
      <c r="G1" s="176"/>
      <c r="H1" s="177"/>
      <c r="J1" s="169" t="s">
        <v>22</v>
      </c>
      <c r="K1" s="170"/>
      <c r="L1" s="171"/>
    </row>
    <row r="2" spans="1:12" ht="31.5" thickBot="1" thickTop="1">
      <c r="A2" s="23" t="s">
        <v>7</v>
      </c>
      <c r="B2" s="95" t="s">
        <v>0</v>
      </c>
      <c r="C2" s="20" t="s">
        <v>27</v>
      </c>
      <c r="D2" s="21" t="s">
        <v>30</v>
      </c>
      <c r="E2" s="20" t="s">
        <v>28</v>
      </c>
      <c r="F2" s="21" t="s">
        <v>31</v>
      </c>
      <c r="G2" s="20" t="s">
        <v>1</v>
      </c>
      <c r="H2" s="22" t="s">
        <v>2</v>
      </c>
      <c r="J2" s="60" t="s">
        <v>19</v>
      </c>
      <c r="K2" s="47" t="s">
        <v>20</v>
      </c>
      <c r="L2" s="48" t="s">
        <v>21</v>
      </c>
    </row>
    <row r="3" spans="1:12" ht="15" customHeight="1" thickBot="1" thickTop="1">
      <c r="A3" s="24" t="s">
        <v>5</v>
      </c>
      <c r="B3" s="29"/>
      <c r="C3" s="4">
        <f>IF(K3=5,(11*2.5),IF(K3=4,(11*2),IF(K3=3,(11*1.5),IF(K3=2,(11*1.2),IF(K3=0,11,12.1)))))</f>
        <v>11</v>
      </c>
      <c r="D3" s="33">
        <f>IF(B3=0,"",B3*C3)</f>
      </c>
      <c r="E3" s="4">
        <f>IF(K3=5,(8*2.5),IF(K3=4,(8*2),IF(K3=3,(8*1.5),IF(K3=2,(8*1.2),IF(K3=0,8,8.8)))))</f>
        <v>8</v>
      </c>
      <c r="F3" s="5">
        <f>IF(B3=0,"",B3*E3)</f>
      </c>
      <c r="G3" s="4">
        <v>20</v>
      </c>
      <c r="H3" s="6">
        <f>IF(B3=0,"",B3*G3)</f>
      </c>
      <c r="J3" s="61">
        <v>0</v>
      </c>
      <c r="K3" s="61">
        <v>0</v>
      </c>
      <c r="L3" s="61">
        <v>0</v>
      </c>
    </row>
    <row r="4" spans="1:12" ht="15" customHeight="1">
      <c r="A4" s="25" t="s">
        <v>6</v>
      </c>
      <c r="B4" s="30"/>
      <c r="C4" s="38">
        <f>IF(L3=5,(11*2.5),IF(L3=4,(11*2),IF(L3=3,(11*1.5),IF(L3=2,(11*1.2),IF(L3=0,11,12.1)))))</f>
        <v>11</v>
      </c>
      <c r="D4" s="34">
        <f>IF(B4=0,"",B4*C4)</f>
      </c>
      <c r="E4" s="7">
        <f>IF(L3=5,(12*2.5),IF(L3=4,(12*2),IF(L3=3,(12*1.5),IF(L3=2,(12*1.2),IF(L3=0,12,13.2)))))</f>
        <v>12</v>
      </c>
      <c r="F4" s="8">
        <f aca="true" t="shared" si="0" ref="F4:F15">IF(B4=0,"",B4*E4)</f>
      </c>
      <c r="G4" s="7">
        <v>30</v>
      </c>
      <c r="H4" s="9">
        <f aca="true" t="shared" si="1" ref="H4:H15">IF(B4=0,"",B4*G4)</f>
      </c>
      <c r="J4" s="37"/>
      <c r="K4" s="37"/>
      <c r="L4" s="37"/>
    </row>
    <row r="5" spans="1:12" ht="15" customHeight="1">
      <c r="A5" s="25" t="s">
        <v>3</v>
      </c>
      <c r="B5" s="30"/>
      <c r="C5" s="10">
        <f>IF(K3=5,(15*2.5),IF(K3=4,(15*2),IF(K3=3,(15*1.5),IF(K3=2,(15*1.2),IF(K3=0,15,16.5)))))</f>
        <v>15</v>
      </c>
      <c r="D5" s="35">
        <f aca="true" t="shared" si="2" ref="D5:D15">IF(B5=0,"",B5*C5)</f>
      </c>
      <c r="E5" s="10">
        <f>IF(K3=5,(25*2.5),IF(K3=4,(25*2),IF(K3=3,(25*1.5),IF(K3=2,(25*1.2),IF(K3=0,25,27.5)))))</f>
        <v>25</v>
      </c>
      <c r="F5" s="11">
        <f t="shared" si="0"/>
      </c>
      <c r="G5" s="10">
        <v>30</v>
      </c>
      <c r="H5" s="12">
        <f t="shared" si="1"/>
      </c>
      <c r="J5" s="37"/>
      <c r="K5" s="37"/>
      <c r="L5" s="37"/>
    </row>
    <row r="6" spans="1:12" ht="15" customHeight="1">
      <c r="A6" s="25" t="s">
        <v>8</v>
      </c>
      <c r="B6" s="30"/>
      <c r="C6" s="7">
        <f>IF(J3=5,(25*2.5),IF(J3=4,(25*2),IF(J3=3,(25*1.5),IF(J3=2,(25*1.2),IF(J3=0,25,27.5)))))</f>
        <v>25</v>
      </c>
      <c r="D6" s="34">
        <f t="shared" si="2"/>
      </c>
      <c r="E6" s="7">
        <f>IF(J3=5,(15*2.5),IF(J3=4,(15*2),IF(J3=3,(15*1.5),IF(J3=2,(15*1.2),IF(J3=0,15,16.5)))))</f>
        <v>15</v>
      </c>
      <c r="F6" s="8">
        <f t="shared" si="0"/>
      </c>
      <c r="G6" s="7">
        <v>50</v>
      </c>
      <c r="H6" s="9">
        <f t="shared" si="1"/>
      </c>
      <c r="J6" s="37"/>
      <c r="K6" s="37"/>
      <c r="L6" s="37"/>
    </row>
    <row r="7" spans="1:12" ht="15" customHeight="1">
      <c r="A7" s="25" t="s">
        <v>4</v>
      </c>
      <c r="B7" s="30"/>
      <c r="C7" s="10">
        <f>IF(L3=5,(6*2.5),IF(L3=4,(6*2),IF(L3=3,(6*1.5),IF(L3=2,(6*1.2),IF(L3=0,6,6.6)))))</f>
        <v>6</v>
      </c>
      <c r="D7" s="35">
        <f t="shared" si="2"/>
      </c>
      <c r="E7" s="10">
        <f>IF(L3=5,(10*2.5),IF(L3=4,(10*2),IF(L3=3,(10*1.5),IF(L3=2,(10*1.2),IF(L3=0,10,11)))))</f>
        <v>10</v>
      </c>
      <c r="F7" s="11">
        <f t="shared" si="0"/>
      </c>
      <c r="G7" s="10">
        <v>500</v>
      </c>
      <c r="H7" s="12">
        <f t="shared" si="1"/>
      </c>
      <c r="J7" s="62"/>
      <c r="K7" s="63"/>
      <c r="L7" s="37"/>
    </row>
    <row r="8" spans="1:8" ht="15" customHeight="1">
      <c r="A8" s="25" t="s">
        <v>9</v>
      </c>
      <c r="B8" s="30"/>
      <c r="C8" s="7">
        <f>IF(J3=5,(35*2.5),IF(J3=4,(35*2),IF(J3=3,(35*1.5),IF(J3=2,(35*1.2),IF(J3=0,35,38.5)))))</f>
        <v>35</v>
      </c>
      <c r="D8" s="34">
        <f t="shared" si="2"/>
      </c>
      <c r="E8" s="7">
        <f>IF(J3=5,(30*2.5),IF(J3=4,(30*2),IF(J3=3,(30*1.5),IF(J3=2,(30*1.2),IF(J3=0,30,33)))))</f>
        <v>30</v>
      </c>
      <c r="F8" s="8">
        <f t="shared" si="0"/>
      </c>
      <c r="G8" s="7">
        <v>150</v>
      </c>
      <c r="H8" s="9">
        <f t="shared" si="1"/>
      </c>
    </row>
    <row r="9" spans="1:8" ht="15" customHeight="1">
      <c r="A9" s="25" t="s">
        <v>10</v>
      </c>
      <c r="B9" s="30"/>
      <c r="C9" s="10">
        <f>IF(J3=5,(45*2.5),IF(J3=4,(45*2),IF(J3=3,(45*1.5),IF(J3=2,(45*1.2),IF(J3=0,45,49.5)))))</f>
        <v>45</v>
      </c>
      <c r="D9" s="35">
        <f t="shared" si="2"/>
      </c>
      <c r="E9" s="10">
        <f>IF(J3=5,(35*2.5),IF(J3=4,(35*2),IF(J3=3,(35*1.5),IF(J3=2,(35*1.2),IF(J3=0,35,38.5)))))</f>
        <v>35</v>
      </c>
      <c r="F9" s="11">
        <f t="shared" si="0"/>
      </c>
      <c r="G9" s="10">
        <v>100</v>
      </c>
      <c r="H9" s="12">
        <f t="shared" si="1"/>
      </c>
    </row>
    <row r="10" spans="1:8" ht="15" customHeight="1">
      <c r="A10" s="25" t="s">
        <v>11</v>
      </c>
      <c r="B10" s="30"/>
      <c r="C10" s="7">
        <f>IF(L3=5,(50*2.5),IF(L3=4,(50*2),IF(L3=3,(50*1.5),IF(L3=2,(50*1.2),IF(L3=0,50,55)))))</f>
        <v>50</v>
      </c>
      <c r="D10" s="34">
        <f t="shared" si="2"/>
      </c>
      <c r="E10" s="7">
        <f>IF(L3=5,(80*2.5),IF(L3=4,(80*2),IF(L3=3,(80*1.5),IF(L3=2,(80*1.2),IF(L3=0,80,88)))))</f>
        <v>80</v>
      </c>
      <c r="F10" s="8">
        <f t="shared" si="0"/>
      </c>
      <c r="G10" s="7">
        <v>50</v>
      </c>
      <c r="H10" s="9">
        <f t="shared" si="1"/>
      </c>
    </row>
    <row r="11" spans="1:8" ht="15" customHeight="1" thickBot="1">
      <c r="A11" s="25" t="s">
        <v>12</v>
      </c>
      <c r="B11" s="30"/>
      <c r="C11" s="10">
        <f>IF(K3=5,(60*2.5),IF(K3=4,(60*2),IF(K3=3,(60*1.5),IF(K3=2,(60*1.2),IF(K3=0,60,66)))))</f>
        <v>60</v>
      </c>
      <c r="D11" s="35">
        <f t="shared" si="2"/>
      </c>
      <c r="E11" s="10">
        <f>IF(K3=5,(70*2.5),IF(K3=4,(70*2),IF(K3=3,(70*1.5),IF(K3=2,(70*1.2),IF(K3=0,70,77)))))</f>
        <v>70</v>
      </c>
      <c r="F11" s="11">
        <f t="shared" si="0"/>
      </c>
      <c r="G11" s="10">
        <v>50</v>
      </c>
      <c r="H11" s="12">
        <f t="shared" si="1"/>
      </c>
    </row>
    <row r="12" spans="1:12" ht="15" customHeight="1">
      <c r="A12" s="25" t="s">
        <v>13</v>
      </c>
      <c r="B12" s="30"/>
      <c r="C12" s="7">
        <f>IF(K3=5,(75*2.5),IF(K3=4,(75*2),IF(K3=3,(75*1.5),IF(K3=2,(75*1.2),IF(K3=0,75,82.5)))))</f>
        <v>75</v>
      </c>
      <c r="D12" s="34">
        <f t="shared" si="2"/>
      </c>
      <c r="E12" s="7">
        <f>IF(K3=5,(60*2.5),IF(K3=4,(60*2),IF(K3=3,(60*1.5),IF(K3=2,(60*1.2),IF(K3=0,60,66)))))</f>
        <v>60</v>
      </c>
      <c r="F12" s="8">
        <f t="shared" si="0"/>
      </c>
      <c r="G12" s="7">
        <v>30</v>
      </c>
      <c r="H12" s="9">
        <f t="shared" si="1"/>
      </c>
      <c r="J12" s="139" t="s">
        <v>29</v>
      </c>
      <c r="K12" s="140"/>
      <c r="L12" s="141"/>
    </row>
    <row r="13" spans="1:12" ht="15" customHeight="1">
      <c r="A13" s="25" t="s">
        <v>14</v>
      </c>
      <c r="B13" s="30"/>
      <c r="C13" s="10">
        <f>IF(L3=5,(100*2.5),IF(L3=4,(100*2),IF(L3=3,(100*1.5),IF(L3=2,(100*1.2),IF(L3=0,100,110)))))</f>
        <v>100</v>
      </c>
      <c r="D13" s="35">
        <f t="shared" si="2"/>
      </c>
      <c r="E13" s="10">
        <f>IF(L3=5,(100*2.5),IF(L3=4,(100*2),IF(L3=3,(100*1.5),IF(L3=2,(100*1.2),IF(L3=0,100,110)))))</f>
        <v>100</v>
      </c>
      <c r="F13" s="11">
        <f t="shared" si="0"/>
      </c>
      <c r="G13" s="10">
        <v>100</v>
      </c>
      <c r="H13" s="12">
        <f t="shared" si="1"/>
      </c>
      <c r="J13" s="142"/>
      <c r="K13" s="143"/>
      <c r="L13" s="144"/>
    </row>
    <row r="14" spans="1:12" ht="15" customHeight="1">
      <c r="A14" s="25" t="s">
        <v>17</v>
      </c>
      <c r="B14" s="30"/>
      <c r="C14" s="7">
        <v>0</v>
      </c>
      <c r="D14" s="34">
        <f t="shared" si="2"/>
      </c>
      <c r="E14" s="7">
        <v>15</v>
      </c>
      <c r="F14" s="8">
        <f t="shared" si="0"/>
      </c>
      <c r="G14" s="7">
        <v>0</v>
      </c>
      <c r="H14" s="9">
        <f t="shared" si="1"/>
      </c>
      <c r="J14" s="142"/>
      <c r="K14" s="143"/>
      <c r="L14" s="144"/>
    </row>
    <row r="15" spans="1:12" ht="15" customHeight="1" thickBot="1">
      <c r="A15" s="26" t="s">
        <v>18</v>
      </c>
      <c r="B15" s="31"/>
      <c r="C15" s="13">
        <v>0</v>
      </c>
      <c r="D15" s="36">
        <f t="shared" si="2"/>
      </c>
      <c r="E15" s="13">
        <v>300</v>
      </c>
      <c r="F15" s="14">
        <f t="shared" si="0"/>
      </c>
      <c r="G15" s="13">
        <v>0</v>
      </c>
      <c r="H15" s="15">
        <f t="shared" si="1"/>
      </c>
      <c r="J15" s="142"/>
      <c r="K15" s="143"/>
      <c r="L15" s="144"/>
    </row>
    <row r="16" spans="1:12" ht="15" customHeight="1" thickBot="1" thickTop="1">
      <c r="A16" s="27" t="s">
        <v>15</v>
      </c>
      <c r="B16" s="19">
        <f>SUM(B3:B13)</f>
        <v>0</v>
      </c>
      <c r="C16" s="16"/>
      <c r="D16" s="93">
        <f>IF(F18="","",SUM(D3:D15)+((F18+20)*1.10003)-0.39393)</f>
      </c>
      <c r="E16" s="17"/>
      <c r="F16" s="93">
        <f>IF(F18="","",SUM(F3:F15)+((F18+20)*1.10003)-0.39393)</f>
      </c>
      <c r="G16" s="17"/>
      <c r="H16" s="18">
        <f>SUM(H3:H14)</f>
        <v>0</v>
      </c>
      <c r="J16" s="142"/>
      <c r="K16" s="143"/>
      <c r="L16" s="144"/>
    </row>
    <row r="17" spans="1:12" ht="15" customHeight="1" thickBot="1" thickTop="1">
      <c r="A17" s="1"/>
      <c r="B17" s="2"/>
      <c r="C17" s="2"/>
      <c r="D17" s="2"/>
      <c r="E17" s="2"/>
      <c r="F17" s="2"/>
      <c r="G17" s="2"/>
      <c r="H17" s="2"/>
      <c r="J17" s="145"/>
      <c r="K17" s="146"/>
      <c r="L17" s="147"/>
    </row>
    <row r="18" spans="1:12" ht="17.25" customHeight="1" thickBot="1" thickTop="1">
      <c r="A18" s="181" t="s">
        <v>25</v>
      </c>
      <c r="B18" s="182"/>
      <c r="C18" s="182"/>
      <c r="D18" s="182"/>
      <c r="E18" s="183"/>
      <c r="F18" s="32"/>
      <c r="G18" s="2"/>
      <c r="H18" s="76"/>
      <c r="J18" s="64"/>
      <c r="K18" s="64"/>
      <c r="L18" s="64"/>
    </row>
    <row r="19" spans="1:12" ht="13.5" customHeight="1" thickBot="1" thickTop="1">
      <c r="A19" s="1"/>
      <c r="B19" s="2"/>
      <c r="C19" s="2"/>
      <c r="D19" s="2"/>
      <c r="E19" s="2"/>
      <c r="F19" s="2"/>
      <c r="G19" s="2"/>
      <c r="H19" s="2"/>
      <c r="J19" s="184">
        <f>IF(F40="","",IF(F18="","",IF(D38&gt;F16,"Attaquez","Ne pas attaquer")))</f>
      </c>
      <c r="K19" s="185"/>
      <c r="L19" s="186"/>
    </row>
    <row r="20" spans="1:12" ht="15" customHeight="1">
      <c r="A20" s="148" t="s">
        <v>57</v>
      </c>
      <c r="B20" s="149"/>
      <c r="C20" s="149"/>
      <c r="D20" s="149"/>
      <c r="E20" s="149"/>
      <c r="F20" s="149"/>
      <c r="G20" s="149"/>
      <c r="H20" s="150"/>
      <c r="J20" s="187"/>
      <c r="K20" s="188"/>
      <c r="L20" s="189"/>
    </row>
    <row r="21" spans="1:12" ht="26.25" customHeight="1" thickBot="1">
      <c r="A21" s="151"/>
      <c r="B21" s="152"/>
      <c r="C21" s="152"/>
      <c r="D21" s="152"/>
      <c r="E21" s="152"/>
      <c r="F21" s="152"/>
      <c r="G21" s="152"/>
      <c r="H21" s="153"/>
      <c r="J21" s="190"/>
      <c r="K21" s="191"/>
      <c r="L21" s="192"/>
    </row>
    <row r="22" spans="1:12" ht="15" customHeight="1" thickBot="1">
      <c r="A22" s="1"/>
      <c r="B22" s="2"/>
      <c r="C22" s="2"/>
      <c r="D22" s="2"/>
      <c r="E22" s="2"/>
      <c r="F22" s="2"/>
      <c r="G22" s="2"/>
      <c r="H22" s="2"/>
      <c r="J22" s="65"/>
      <c r="K22" s="65"/>
      <c r="L22" s="65"/>
    </row>
    <row r="23" spans="1:12" ht="16.5" customHeight="1" thickBot="1" thickTop="1">
      <c r="A23" s="178" t="s">
        <v>24</v>
      </c>
      <c r="B23" s="179"/>
      <c r="C23" s="179"/>
      <c r="D23" s="179"/>
      <c r="E23" s="179"/>
      <c r="F23" s="179"/>
      <c r="G23" s="179"/>
      <c r="H23" s="180"/>
      <c r="J23" s="193" t="s">
        <v>23</v>
      </c>
      <c r="K23" s="194"/>
      <c r="L23" s="195"/>
    </row>
    <row r="24" spans="1:12" ht="31.5" thickBot="1" thickTop="1">
      <c r="A24" s="23" t="s">
        <v>7</v>
      </c>
      <c r="B24" s="28" t="s">
        <v>0</v>
      </c>
      <c r="C24" s="20" t="s">
        <v>27</v>
      </c>
      <c r="D24" s="21" t="s">
        <v>30</v>
      </c>
      <c r="E24" s="20" t="s">
        <v>28</v>
      </c>
      <c r="F24" s="21" t="s">
        <v>31</v>
      </c>
      <c r="G24" s="20" t="s">
        <v>1</v>
      </c>
      <c r="H24" s="22" t="s">
        <v>2</v>
      </c>
      <c r="J24" s="60" t="s">
        <v>19</v>
      </c>
      <c r="K24" s="47" t="s">
        <v>20</v>
      </c>
      <c r="L24" s="48" t="s">
        <v>21</v>
      </c>
    </row>
    <row r="25" spans="1:14" ht="15" customHeight="1" thickBot="1" thickTop="1">
      <c r="A25" s="24" t="s">
        <v>5</v>
      </c>
      <c r="B25" s="29"/>
      <c r="C25" s="4">
        <f>IF(K25=5,(11*2.5),IF(K25=4,(11*2),IF(K25=3,(11*1.5),IF(K25=2,(11*1.2),IF(K25=0,11,12.1)))))</f>
        <v>11</v>
      </c>
      <c r="D25" s="33">
        <f>IF(B25=0,"",B25*C25)</f>
      </c>
      <c r="E25" s="4">
        <f>IF(K25=5,(8*2.5),IF(K25=4,(8*2),IF(K25=3,(8*1.5),IF(K25=2,(8*1.2),IF(K25=0,8,8.8)))))</f>
        <v>8</v>
      </c>
      <c r="F25" s="5">
        <f>IF(B25=0,"",B25*E25)</f>
      </c>
      <c r="G25" s="4">
        <v>20</v>
      </c>
      <c r="H25" s="6">
        <f>IF(B25=0,"",B25*G25)</f>
      </c>
      <c r="J25" s="61">
        <v>0</v>
      </c>
      <c r="K25" s="61">
        <v>0</v>
      </c>
      <c r="L25" s="61">
        <v>0</v>
      </c>
      <c r="N25" s="66"/>
    </row>
    <row r="26" spans="1:14" ht="15" customHeight="1" thickBot="1">
      <c r="A26" s="25" t="s">
        <v>6</v>
      </c>
      <c r="B26" s="30"/>
      <c r="C26" s="38">
        <f>IF(L25=5,(11*2.5),IF(L25=4,(11*2),IF(L25=3,(11*1.5),IF(L25=2,(11*1.2),IF(L25=0,11,12.1)))))</f>
        <v>11</v>
      </c>
      <c r="D26" s="34">
        <f>IF(B26=0,"",B26*C26)</f>
      </c>
      <c r="E26" s="7">
        <f>IF(L25=5,(12*2.5),IF(L25=4,(12*2),IF(L25=3,(12*1.5),IF(L25=2,(12*1.2),IF(L25=0,12,13.2)))))</f>
        <v>12</v>
      </c>
      <c r="F26" s="8">
        <f aca="true" t="shared" si="3" ref="F26:F37">IF(B26=0,"",B26*E26)</f>
      </c>
      <c r="G26" s="7">
        <v>30</v>
      </c>
      <c r="H26" s="9">
        <f aca="true" t="shared" si="4" ref="H26:H37">IF(B26=0,"",B26*G26)</f>
      </c>
      <c r="J26" s="40"/>
      <c r="K26" s="40"/>
      <c r="L26" s="40"/>
      <c r="N26" s="66"/>
    </row>
    <row r="27" spans="1:14" ht="15" customHeight="1" thickBot="1">
      <c r="A27" s="25" t="s">
        <v>3</v>
      </c>
      <c r="B27" s="30"/>
      <c r="C27" s="10">
        <f>IF(K25=5,(15*2.5),IF(K25=4,(15*2),IF(K25=3,(15*1.5),IF(K25=2,(15*1.2),IF(K25=0,15,16.5)))))</f>
        <v>15</v>
      </c>
      <c r="D27" s="35">
        <f aca="true" t="shared" si="5" ref="D27:D37">IF(B27=0,"",B27*C27)</f>
      </c>
      <c r="E27" s="10">
        <f>IF(K25=5,(25*2.5),IF(K25=4,(25*2),IF(K25=3,(25*1.5),IF(K25=2,(25*1.2),IF(K25=0,25,27.5)))))</f>
        <v>25</v>
      </c>
      <c r="F27" s="11">
        <f t="shared" si="3"/>
      </c>
      <c r="G27" s="10">
        <v>30</v>
      </c>
      <c r="H27" s="12">
        <f t="shared" si="4"/>
      </c>
      <c r="J27" s="196" t="s">
        <v>41</v>
      </c>
      <c r="K27" s="197"/>
      <c r="L27" s="198"/>
      <c r="N27" s="66"/>
    </row>
    <row r="28" spans="1:14" ht="15" customHeight="1" thickBot="1" thickTop="1">
      <c r="A28" s="25" t="s">
        <v>8</v>
      </c>
      <c r="B28" s="30"/>
      <c r="C28" s="7">
        <f>IF(J25=5,(25*2.5),IF(J25=4,(25*2),IF(J25=3,(25*1.5),IF(J25=2,(25*1.2),IF(J25=0,25,27.5)))))</f>
        <v>25</v>
      </c>
      <c r="D28" s="34">
        <f t="shared" si="5"/>
      </c>
      <c r="E28" s="7">
        <f>IF(J25=5,(15*2.5),IF(J25=4,(15*2),IF(J25=3,(15*1.5),IF(J25=2,(15*1.2),IF(J25=0,15,16.5)))))</f>
        <v>15</v>
      </c>
      <c r="F28" s="8">
        <f t="shared" si="3"/>
      </c>
      <c r="G28" s="7">
        <v>50</v>
      </c>
      <c r="H28" s="9">
        <f t="shared" si="4"/>
      </c>
      <c r="J28" s="199" t="s">
        <v>42</v>
      </c>
      <c r="K28" s="200"/>
      <c r="L28" s="67" t="s">
        <v>43</v>
      </c>
      <c r="N28" s="66"/>
    </row>
    <row r="29" spans="1:14" ht="15" customHeight="1" thickBot="1">
      <c r="A29" s="25" t="s">
        <v>4</v>
      </c>
      <c r="B29" s="30"/>
      <c r="C29" s="10">
        <f>IF(L25=5,(6*2.5),IF(L25=4,(6*2),IF(L25=3,(6*1.5),IF(L25=2,(6*1.2),IF(L25=0,6,6.6)))))</f>
        <v>6</v>
      </c>
      <c r="D29" s="35">
        <f t="shared" si="5"/>
      </c>
      <c r="E29" s="10">
        <f>IF(L25=5,(10*2.5),IF(L25=4,(10*2),IF(L25=3,(10*1.5),IF(L25=2,(10*1.2),IF(L25=0,10,11)))))</f>
        <v>10</v>
      </c>
      <c r="F29" s="11">
        <f t="shared" si="3"/>
      </c>
      <c r="G29" s="10">
        <v>500</v>
      </c>
      <c r="H29" s="12">
        <f t="shared" si="4"/>
      </c>
      <c r="J29" s="167" t="s">
        <v>53</v>
      </c>
      <c r="K29" s="168"/>
      <c r="L29" s="68">
        <f>IF(J29="2h ",B38*3,IF(J29="1h45 ",B38*4,IF(J29="1h30 ",B38*5,IF(J29="1h15 ",B38*6,IF(J29="1h ",B38*7,IF(J29="45m ",B38*8,IF(J29="30m ",B38*9,IF(J29="15m ",B38*10,B38))))))))</f>
        <v>0</v>
      </c>
      <c r="N29" s="66"/>
    </row>
    <row r="30" spans="1:14" ht="15" customHeight="1" thickBot="1">
      <c r="A30" s="25" t="s">
        <v>9</v>
      </c>
      <c r="B30" s="30"/>
      <c r="C30" s="7">
        <f>IF(J25=5,(35*2.5),IF(J25=4,(35*2),IF(J25=3,(35*1.5),IF(J25=2,(35*1.2),IF(J25=0,35,38.5)))))</f>
        <v>35</v>
      </c>
      <c r="D30" s="34">
        <f t="shared" si="5"/>
      </c>
      <c r="E30" s="7">
        <f>IF(J25=5,(30*2.5),IF(J25=4,(30*2),IF(J25=3,(30*1.5),IF(J25=2,(30*1.2),IF(J25=0,30,33)))))</f>
        <v>30</v>
      </c>
      <c r="F30" s="8">
        <f t="shared" si="3"/>
      </c>
      <c r="G30" s="7">
        <v>150</v>
      </c>
      <c r="H30" s="9">
        <f t="shared" si="4"/>
      </c>
      <c r="J30" s="2"/>
      <c r="K30" s="2"/>
      <c r="L30" s="2"/>
      <c r="N30" s="66"/>
    </row>
    <row r="31" spans="1:14" ht="15" customHeight="1" thickBot="1">
      <c r="A31" s="25" t="s">
        <v>10</v>
      </c>
      <c r="B31" s="30"/>
      <c r="C31" s="10">
        <f>IF(J25=5,(45*2.5),IF(J25=4,(45*2),IF(J25=3,(45*1.5),IF(J25=2,(45*1.2),IF(J25=0,45,49.5)))))</f>
        <v>45</v>
      </c>
      <c r="D31" s="35">
        <f t="shared" si="5"/>
      </c>
      <c r="E31" s="10">
        <f>IF(J25=5,(35*2.5),IF(J25=4,(35*2),IF(J25=3,(35*1.5),IF(J25=2,(35*1.2),IF(J25=0,35,38.5)))))</f>
        <v>35</v>
      </c>
      <c r="F31" s="11">
        <f t="shared" si="3"/>
      </c>
      <c r="G31" s="10">
        <v>100</v>
      </c>
      <c r="H31" s="12">
        <f t="shared" si="4"/>
      </c>
      <c r="J31" s="102" t="s">
        <v>47</v>
      </c>
      <c r="K31" s="103"/>
      <c r="L31" s="104"/>
      <c r="N31" s="66"/>
    </row>
    <row r="32" spans="1:14" ht="15" customHeight="1">
      <c r="A32" s="25" t="s">
        <v>11</v>
      </c>
      <c r="B32" s="30"/>
      <c r="C32" s="7">
        <f>IF(L25=5,(50*2.5),IF(L25=4,(50*2),IF(L25=3,(50*1.5),IF(L25=2,(50*1.2),IF(L25=0,50,55)))))</f>
        <v>50</v>
      </c>
      <c r="D32" s="34">
        <f t="shared" si="5"/>
      </c>
      <c r="E32" s="7">
        <f>IF(L25=5,(80*2.5),IF(L25=4,(80*2),IF(L25=3,(80*1.5),IF(L25=2,(80*1.2),IF(L25=0,80,88)))))</f>
        <v>80</v>
      </c>
      <c r="F32" s="8">
        <f t="shared" si="3"/>
      </c>
      <c r="G32" s="7">
        <v>50</v>
      </c>
      <c r="H32" s="9">
        <f t="shared" si="4"/>
      </c>
      <c r="J32" s="105" t="s">
        <v>48</v>
      </c>
      <c r="K32" s="106"/>
      <c r="L32" s="72"/>
      <c r="N32" s="66"/>
    </row>
    <row r="33" spans="1:14" ht="15" customHeight="1">
      <c r="A33" s="25" t="s">
        <v>12</v>
      </c>
      <c r="B33" s="30"/>
      <c r="C33" s="10">
        <f>IF(K25=5,(60*2.5),IF(K25=4,(60*2),IF(K25=3,(60*1.5),IF(K25=2,(60*1.2),IF(K25=0,60,66)))))</f>
        <v>60</v>
      </c>
      <c r="D33" s="35">
        <f t="shared" si="5"/>
      </c>
      <c r="E33" s="10">
        <f>IF(K25=5,(70*2.5),IF(K25=4,(70*2),IF(K25=3,(70*1.5),IF(K25=2,(70*1.2),IF(K25=0,70,77)))))</f>
        <v>70</v>
      </c>
      <c r="F33" s="11">
        <f t="shared" si="3"/>
      </c>
      <c r="G33" s="10">
        <v>50</v>
      </c>
      <c r="H33" s="12">
        <f t="shared" si="4"/>
      </c>
      <c r="J33" s="71" t="s">
        <v>50</v>
      </c>
      <c r="K33" s="77"/>
      <c r="L33" s="72"/>
      <c r="N33" s="66"/>
    </row>
    <row r="34" spans="1:14" ht="15" customHeight="1">
      <c r="A34" s="25" t="s">
        <v>13</v>
      </c>
      <c r="B34" s="30"/>
      <c r="C34" s="7">
        <f>IF(K25=5,(75*2.5),IF(K25=4,(75*2),IF(K25=3,(75*1.5),IF(K25=2,(75*1.2),IF(K25=0,75,82.5)))))</f>
        <v>75</v>
      </c>
      <c r="D34" s="34">
        <f t="shared" si="5"/>
      </c>
      <c r="E34" s="7">
        <f>IF(K25=5,(60*2.5),IF(K25=4,(60*2),IF(K25=3,(60*1.5),IF(K25=2,(60*1.2),IF(K25=0,60,66)))))</f>
        <v>60</v>
      </c>
      <c r="F34" s="8">
        <f t="shared" si="3"/>
      </c>
      <c r="G34" s="7">
        <v>30</v>
      </c>
      <c r="H34" s="9">
        <f t="shared" si="4"/>
      </c>
      <c r="J34" s="107" t="s">
        <v>49</v>
      </c>
      <c r="K34" s="108"/>
      <c r="L34" s="111">
        <f>IF(L32="","",L32-L33-8-B15)</f>
      </c>
      <c r="N34" s="66"/>
    </row>
    <row r="35" spans="1:14" ht="15" customHeight="1" thickBot="1">
      <c r="A35" s="25" t="s">
        <v>14</v>
      </c>
      <c r="B35" s="30"/>
      <c r="C35" s="10">
        <f>IF(L25=5,(100*2.5),IF(L25=4,(100*2),IF(L25=3,(100*1.5),IF(L25=2,(100*1.2),IF(L25=0,100,110)))))</f>
        <v>100</v>
      </c>
      <c r="D35" s="35">
        <f t="shared" si="5"/>
      </c>
      <c r="E35" s="10">
        <f>IF(L25=5,(100*2.5),IF(L25=4,(100*2),IF(L25=3,(100*1.5),IF(L25=2,(100*1.2),IF(L25=0,100,110)))))</f>
        <v>100</v>
      </c>
      <c r="F35" s="11">
        <f t="shared" si="3"/>
      </c>
      <c r="G35" s="10">
        <v>100</v>
      </c>
      <c r="H35" s="12">
        <f t="shared" si="4"/>
      </c>
      <c r="J35" s="109"/>
      <c r="K35" s="110"/>
      <c r="L35" s="112"/>
      <c r="N35" s="66"/>
    </row>
    <row r="36" spans="1:14" ht="15" customHeight="1">
      <c r="A36" s="25" t="s">
        <v>17</v>
      </c>
      <c r="B36" s="30"/>
      <c r="C36" s="7">
        <v>0</v>
      </c>
      <c r="D36" s="34">
        <f t="shared" si="5"/>
      </c>
      <c r="E36" s="7">
        <v>15</v>
      </c>
      <c r="F36" s="8">
        <f t="shared" si="3"/>
      </c>
      <c r="G36" s="7">
        <v>0</v>
      </c>
      <c r="H36" s="9">
        <f t="shared" si="4"/>
      </c>
      <c r="J36" s="113" t="s">
        <v>54</v>
      </c>
      <c r="K36" s="114"/>
      <c r="L36" s="115"/>
      <c r="N36" s="66"/>
    </row>
    <row r="37" spans="1:14" ht="15" customHeight="1" thickBot="1">
      <c r="A37" s="26" t="s">
        <v>18</v>
      </c>
      <c r="B37" s="31"/>
      <c r="C37" s="13">
        <v>0</v>
      </c>
      <c r="D37" s="36">
        <f t="shared" si="5"/>
      </c>
      <c r="E37" s="13">
        <v>300</v>
      </c>
      <c r="F37" s="14">
        <f t="shared" si="3"/>
      </c>
      <c r="G37" s="13">
        <v>0</v>
      </c>
      <c r="H37" s="15">
        <f t="shared" si="4"/>
      </c>
      <c r="J37" s="116"/>
      <c r="K37" s="117"/>
      <c r="L37" s="118"/>
      <c r="N37" s="66"/>
    </row>
    <row r="38" spans="1:14" ht="15" customHeight="1" thickBot="1" thickTop="1">
      <c r="A38" s="27" t="s">
        <v>15</v>
      </c>
      <c r="B38" s="19">
        <f>SUM(B25:B35)</f>
        <v>0</v>
      </c>
      <c r="C38" s="16"/>
      <c r="D38" s="93">
        <f>IF(F40="","",SUM(D25:D37)+((F40+20)*0.9)-0.37)</f>
      </c>
      <c r="E38" s="17"/>
      <c r="F38" s="94">
        <f>IF(F40="","",SUM(F25:F37)+((F40+20)*0.9)-0.37)</f>
      </c>
      <c r="G38" s="17"/>
      <c r="H38" s="18">
        <f>SUM(H25:H36)</f>
        <v>0</v>
      </c>
      <c r="J38" s="116"/>
      <c r="K38" s="117"/>
      <c r="L38" s="118"/>
      <c r="N38" s="66"/>
    </row>
    <row r="39" spans="1:14" ht="15" customHeight="1" thickBot="1" thickTop="1">
      <c r="A39" s="1"/>
      <c r="B39" s="2"/>
      <c r="C39" s="2"/>
      <c r="D39" s="2"/>
      <c r="E39" s="2"/>
      <c r="F39" s="2"/>
      <c r="G39" s="2"/>
      <c r="H39" s="2"/>
      <c r="J39" s="119"/>
      <c r="K39" s="120"/>
      <c r="L39" s="121"/>
      <c r="N39" s="66"/>
    </row>
    <row r="40" spans="1:14" ht="15" customHeight="1" thickBot="1" thickTop="1">
      <c r="A40" s="172" t="s">
        <v>26</v>
      </c>
      <c r="B40" s="173"/>
      <c r="C40" s="173"/>
      <c r="D40" s="173"/>
      <c r="E40" s="174"/>
      <c r="F40" s="39"/>
      <c r="G40" s="2"/>
      <c r="H40" s="2"/>
      <c r="J40" s="65"/>
      <c r="K40" s="74"/>
      <c r="L40" s="65"/>
      <c r="N40" s="66"/>
    </row>
    <row r="41" spans="10:14" ht="16.5" thickBot="1" thickTop="1">
      <c r="J41" s="73"/>
      <c r="L41" s="73"/>
      <c r="N41" s="66"/>
    </row>
    <row r="42" spans="1:14" ht="15" customHeight="1">
      <c r="A42" s="163"/>
      <c r="B42" s="164"/>
      <c r="C42" s="156" t="s">
        <v>34</v>
      </c>
      <c r="D42" s="157"/>
      <c r="E42" s="158"/>
      <c r="F42" s="128" t="s">
        <v>37</v>
      </c>
      <c r="G42" s="130" t="s">
        <v>44</v>
      </c>
      <c r="H42" s="131"/>
      <c r="I42" s="131"/>
      <c r="J42" s="131"/>
      <c r="K42" s="131"/>
      <c r="L42" s="132"/>
      <c r="N42" s="66"/>
    </row>
    <row r="43" spans="1:14" ht="15.75" thickBot="1">
      <c r="A43" s="165"/>
      <c r="B43" s="166"/>
      <c r="C43" s="49" t="s">
        <v>35</v>
      </c>
      <c r="D43" s="50" t="s">
        <v>32</v>
      </c>
      <c r="E43" s="51" t="s">
        <v>33</v>
      </c>
      <c r="F43" s="129"/>
      <c r="G43" s="133"/>
      <c r="H43" s="134"/>
      <c r="I43" s="134"/>
      <c r="J43" s="134"/>
      <c r="K43" s="134"/>
      <c r="L43" s="135"/>
      <c r="N43" s="66"/>
    </row>
    <row r="44" spans="1:14" ht="21" customHeight="1" thickTop="1">
      <c r="A44" s="159" t="s">
        <v>38</v>
      </c>
      <c r="B44" s="160"/>
      <c r="C44" s="41"/>
      <c r="D44" s="42"/>
      <c r="E44" s="43"/>
      <c r="F44" s="58">
        <f>SUM(C44:E44)</f>
        <v>0</v>
      </c>
      <c r="G44" s="133"/>
      <c r="H44" s="134"/>
      <c r="I44" s="134"/>
      <c r="J44" s="134"/>
      <c r="K44" s="134"/>
      <c r="L44" s="135"/>
      <c r="N44" s="66"/>
    </row>
    <row r="45" spans="1:12" ht="31.5" customHeight="1">
      <c r="A45" s="161" t="s">
        <v>39</v>
      </c>
      <c r="B45" s="162"/>
      <c r="C45" s="52">
        <f>C44/2</f>
        <v>0</v>
      </c>
      <c r="D45" s="53">
        <f>D44/2</f>
        <v>0</v>
      </c>
      <c r="E45" s="46">
        <f>E44/2</f>
        <v>0</v>
      </c>
      <c r="F45" s="58">
        <f>SUM(C45:E45)</f>
        <v>0</v>
      </c>
      <c r="G45" s="133"/>
      <c r="H45" s="134"/>
      <c r="I45" s="134"/>
      <c r="J45" s="134"/>
      <c r="K45" s="134"/>
      <c r="L45" s="135"/>
    </row>
    <row r="46" spans="1:12" ht="31.5" customHeight="1" thickBot="1">
      <c r="A46" s="154" t="s">
        <v>36</v>
      </c>
      <c r="B46" s="155"/>
      <c r="C46" s="54">
        <f>IF(E44="","",IF(D44="","",IF(C44="","",IF(D47&gt;=C45,C45,D47))))</f>
      </c>
      <c r="D46" s="55">
        <f>IF(E44="","",IF(D44="","",IF(E47&gt;=D45,D45,E47)))</f>
      </c>
      <c r="E46" s="56">
        <f>IF(E44="","",IF(F46&gt;=E45,E45,F46))</f>
      </c>
      <c r="F46" s="59">
        <f>IF(E62="","",H38-E62)</f>
        <v>0</v>
      </c>
      <c r="G46" s="136"/>
      <c r="H46" s="137"/>
      <c r="I46" s="137"/>
      <c r="J46" s="137"/>
      <c r="K46" s="137"/>
      <c r="L46" s="138"/>
    </row>
    <row r="47" spans="1:6" ht="39" customHeight="1" thickBot="1">
      <c r="A47" s="126" t="s">
        <v>40</v>
      </c>
      <c r="B47" s="127"/>
      <c r="C47" s="45">
        <f>IF(E44="","",IF(C46="","",IF(D46="","",IF(E46="","",F46-E46-D46-C46))))</f>
      </c>
      <c r="D47" s="57" t="e">
        <f>E47-D46</f>
        <v>#VALUE!</v>
      </c>
      <c r="E47" s="57" t="e">
        <f>F46-E46</f>
        <v>#VALUE!</v>
      </c>
      <c r="F47" s="44"/>
    </row>
    <row r="48" ht="15.75" thickBot="1"/>
    <row r="49" spans="1:8" ht="15.75" customHeight="1" thickBot="1">
      <c r="A49" s="69"/>
      <c r="B49" s="78"/>
      <c r="C49" s="99" t="s">
        <v>45</v>
      </c>
      <c r="D49" s="100"/>
      <c r="E49" s="101"/>
      <c r="F49" s="122" t="s">
        <v>55</v>
      </c>
      <c r="G49" s="123"/>
      <c r="H49" s="75"/>
    </row>
    <row r="50" spans="1:8" ht="43.5" customHeight="1" thickBot="1">
      <c r="A50" s="70"/>
      <c r="B50" s="79"/>
      <c r="C50" s="81" t="s">
        <v>46</v>
      </c>
      <c r="D50" s="86" t="s">
        <v>51</v>
      </c>
      <c r="E50" s="86" t="s">
        <v>52</v>
      </c>
      <c r="F50" s="124"/>
      <c r="G50" s="125"/>
      <c r="H50" s="75"/>
    </row>
    <row r="51" spans="2:8" ht="15.75" thickTop="1">
      <c r="B51" s="80" t="e">
        <f aca="true" t="shared" si="6" ref="B51:B61">D51/(($D$38/$F$16)*4)</f>
        <v>#VALUE!</v>
      </c>
      <c r="C51" s="82" t="s">
        <v>5</v>
      </c>
      <c r="D51" s="87">
        <f>B25</f>
        <v>0</v>
      </c>
      <c r="E51" s="87">
        <f>IF($F$18="","",IF($F$40="","",ROUNDDOWN(B51,0)))</f>
      </c>
      <c r="F51" s="96">
        <f>IF(E51="","",E51*20)</f>
      </c>
      <c r="G51" s="92"/>
      <c r="H51" s="75"/>
    </row>
    <row r="52" spans="2:8" ht="15">
      <c r="B52" s="80" t="e">
        <f t="shared" si="6"/>
        <v>#VALUE!</v>
      </c>
      <c r="C52" s="83" t="s">
        <v>6</v>
      </c>
      <c r="D52" s="88">
        <f aca="true" t="shared" si="7" ref="D52:D61">B26</f>
        <v>0</v>
      </c>
      <c r="E52" s="88">
        <f aca="true" t="shared" si="8" ref="E52:E61">IF($F$18="","",IF($F$40="","",ROUNDDOWN(B52,0)))</f>
      </c>
      <c r="F52" s="96">
        <f>IF(E52="","",E52*30)</f>
      </c>
      <c r="G52" s="92"/>
      <c r="H52" s="75"/>
    </row>
    <row r="53" spans="2:7" ht="15">
      <c r="B53" s="80" t="e">
        <f t="shared" si="6"/>
        <v>#VALUE!</v>
      </c>
      <c r="C53" s="83" t="s">
        <v>3</v>
      </c>
      <c r="D53" s="89">
        <f t="shared" si="7"/>
        <v>0</v>
      </c>
      <c r="E53" s="89">
        <f t="shared" si="8"/>
      </c>
      <c r="F53" s="96">
        <f>IF(E53="","",E53*30)</f>
      </c>
      <c r="G53" s="92"/>
    </row>
    <row r="54" spans="2:7" ht="15">
      <c r="B54" s="80" t="e">
        <f t="shared" si="6"/>
        <v>#VALUE!</v>
      </c>
      <c r="C54" s="84" t="s">
        <v>8</v>
      </c>
      <c r="D54" s="90">
        <f t="shared" si="7"/>
        <v>0</v>
      </c>
      <c r="E54" s="90">
        <f t="shared" si="8"/>
      </c>
      <c r="F54" s="96">
        <f>IF(E54="","",E54*50)</f>
      </c>
      <c r="G54" s="92"/>
    </row>
    <row r="55" spans="2:7" ht="15">
      <c r="B55" s="80" t="e">
        <f t="shared" si="6"/>
        <v>#VALUE!</v>
      </c>
      <c r="C55" s="83" t="s">
        <v>4</v>
      </c>
      <c r="D55" s="89">
        <f t="shared" si="7"/>
        <v>0</v>
      </c>
      <c r="E55" s="89">
        <f t="shared" si="8"/>
      </c>
      <c r="F55" s="96">
        <f>IF(E55="","",E55*500)</f>
      </c>
      <c r="G55" s="92"/>
    </row>
    <row r="56" spans="2:7" ht="15">
      <c r="B56" s="80" t="e">
        <f t="shared" si="6"/>
        <v>#VALUE!</v>
      </c>
      <c r="C56" s="84" t="s">
        <v>9</v>
      </c>
      <c r="D56" s="90">
        <f t="shared" si="7"/>
        <v>0</v>
      </c>
      <c r="E56" s="90">
        <f t="shared" si="8"/>
      </c>
      <c r="F56" s="96">
        <f>IF(E56="","",E56*150)</f>
      </c>
      <c r="G56" s="92"/>
    </row>
    <row r="57" spans="2:7" ht="15">
      <c r="B57" s="80" t="e">
        <f t="shared" si="6"/>
        <v>#VALUE!</v>
      </c>
      <c r="C57" s="83" t="s">
        <v>10</v>
      </c>
      <c r="D57" s="89">
        <f t="shared" si="7"/>
        <v>0</v>
      </c>
      <c r="E57" s="89">
        <f t="shared" si="8"/>
      </c>
      <c r="F57" s="96">
        <f>IF(E57="","",E57*100)</f>
      </c>
      <c r="G57" s="92"/>
    </row>
    <row r="58" spans="2:7" ht="15">
      <c r="B58" s="80" t="e">
        <f t="shared" si="6"/>
        <v>#VALUE!</v>
      </c>
      <c r="C58" s="84" t="s">
        <v>11</v>
      </c>
      <c r="D58" s="90">
        <f t="shared" si="7"/>
        <v>0</v>
      </c>
      <c r="E58" s="90">
        <f t="shared" si="8"/>
      </c>
      <c r="F58" s="96">
        <f>IF(E58="","",E58*50)</f>
      </c>
      <c r="G58" s="92"/>
    </row>
    <row r="59" spans="2:7" ht="15">
      <c r="B59" s="80" t="e">
        <f t="shared" si="6"/>
        <v>#VALUE!</v>
      </c>
      <c r="C59" s="83" t="s">
        <v>12</v>
      </c>
      <c r="D59" s="89">
        <f t="shared" si="7"/>
        <v>0</v>
      </c>
      <c r="E59" s="89">
        <f t="shared" si="8"/>
      </c>
      <c r="F59" s="96">
        <f>IF(E59="","",E59*50)</f>
      </c>
      <c r="G59" s="92"/>
    </row>
    <row r="60" spans="2:7" ht="15">
      <c r="B60" s="80" t="e">
        <f t="shared" si="6"/>
        <v>#VALUE!</v>
      </c>
      <c r="C60" s="84" t="s">
        <v>13</v>
      </c>
      <c r="D60" s="90">
        <f t="shared" si="7"/>
        <v>0</v>
      </c>
      <c r="E60" s="90">
        <f t="shared" si="8"/>
      </c>
      <c r="F60" s="96">
        <f>IF(E60="","",E60*30)</f>
      </c>
      <c r="G60" s="92"/>
    </row>
    <row r="61" spans="2:7" ht="15.75" thickBot="1">
      <c r="B61" s="80" t="e">
        <f t="shared" si="6"/>
        <v>#VALUE!</v>
      </c>
      <c r="C61" s="85" t="s">
        <v>14</v>
      </c>
      <c r="D61" s="91">
        <f t="shared" si="7"/>
        <v>0</v>
      </c>
      <c r="E61" s="91">
        <f t="shared" si="8"/>
      </c>
      <c r="F61" s="96">
        <f>IF(E61="","",E61*100)</f>
      </c>
      <c r="G61" s="92"/>
    </row>
    <row r="62" spans="4:7" ht="39" customHeight="1">
      <c r="D62" s="97" t="s">
        <v>56</v>
      </c>
      <c r="E62" s="98">
        <f>SUM(F51:F61)</f>
        <v>0</v>
      </c>
      <c r="G62" s="92"/>
    </row>
    <row r="63" ht="15">
      <c r="G63" s="92"/>
    </row>
  </sheetData>
  <sheetProtection sheet="1" objects="1" scenarios="1"/>
  <mergeCells count="27">
    <mergeCell ref="J29:K29"/>
    <mergeCell ref="J1:L1"/>
    <mergeCell ref="A40:E40"/>
    <mergeCell ref="A1:H1"/>
    <mergeCell ref="A23:H23"/>
    <mergeCell ref="A18:E18"/>
    <mergeCell ref="J19:L21"/>
    <mergeCell ref="J23:L23"/>
    <mergeCell ref="J27:L27"/>
    <mergeCell ref="J28:K28"/>
    <mergeCell ref="A47:B47"/>
    <mergeCell ref="F42:F43"/>
    <mergeCell ref="G42:L46"/>
    <mergeCell ref="J12:L17"/>
    <mergeCell ref="A20:H21"/>
    <mergeCell ref="A46:B46"/>
    <mergeCell ref="C42:E42"/>
    <mergeCell ref="A44:B44"/>
    <mergeCell ref="A45:B45"/>
    <mergeCell ref="A42:B43"/>
    <mergeCell ref="C49:E49"/>
    <mergeCell ref="J31:L31"/>
    <mergeCell ref="J32:K32"/>
    <mergeCell ref="J34:K35"/>
    <mergeCell ref="L34:L35"/>
    <mergeCell ref="J36:L39"/>
    <mergeCell ref="F49:G50"/>
  </mergeCells>
  <conditionalFormatting sqref="J19:L21">
    <cfRule type="expression" priority="14" dxfId="22" stopIfTrue="1">
      <formula>$J$19="Ne pas attaquer"</formula>
    </cfRule>
    <cfRule type="expression" priority="15" dxfId="23" stopIfTrue="1">
      <formula>$J$19="Attaquez"</formula>
    </cfRule>
  </conditionalFormatting>
  <conditionalFormatting sqref="C46:E46">
    <cfRule type="cellIs" priority="17" dxfId="24" operator="equal">
      <formula>0</formula>
    </cfRule>
    <cfRule type="cellIs" priority="24" dxfId="24" operator="equal">
      <formula>0</formula>
    </cfRule>
  </conditionalFormatting>
  <conditionalFormatting sqref="E46">
    <cfRule type="cellIs" priority="22" dxfId="25" operator="lessThan">
      <formula>$E$45</formula>
    </cfRule>
    <cfRule type="cellIs" priority="23" dxfId="26" operator="equal">
      <formula>$E$45</formula>
    </cfRule>
  </conditionalFormatting>
  <conditionalFormatting sqref="D46">
    <cfRule type="cellIs" priority="20" dxfId="25" operator="lessThan">
      <formula>$D$45</formula>
    </cfRule>
    <cfRule type="cellIs" priority="21" dxfId="26" operator="equal">
      <formula>$D$45</formula>
    </cfRule>
  </conditionalFormatting>
  <conditionalFormatting sqref="C46">
    <cfRule type="cellIs" priority="18" dxfId="25" operator="lessThan">
      <formula>$C$45</formula>
    </cfRule>
    <cfRule type="cellIs" priority="19" dxfId="26" operator="equal">
      <formula>$C$45</formula>
    </cfRule>
  </conditionalFormatting>
  <conditionalFormatting sqref="E51">
    <cfRule type="expression" priority="11" dxfId="24" stopIfTrue="1">
      <formula>$E$51&gt;0</formula>
    </cfRule>
    <cfRule type="expression" priority="12" dxfId="24" stopIfTrue="1">
      <formula>$E$51&gt;0</formula>
    </cfRule>
  </conditionalFormatting>
  <conditionalFormatting sqref="E52">
    <cfRule type="expression" priority="10" dxfId="24" stopIfTrue="1">
      <formula>$E$52&gt;0</formula>
    </cfRule>
  </conditionalFormatting>
  <conditionalFormatting sqref="E53">
    <cfRule type="expression" priority="9" dxfId="24" stopIfTrue="1">
      <formula>$E$53&gt;0</formula>
    </cfRule>
  </conditionalFormatting>
  <conditionalFormatting sqref="E54">
    <cfRule type="expression" priority="8" dxfId="24" stopIfTrue="1">
      <formula>$E$54&gt;0</formula>
    </cfRule>
  </conditionalFormatting>
  <conditionalFormatting sqref="E55">
    <cfRule type="expression" priority="7" dxfId="24" stopIfTrue="1">
      <formula>$E$55&gt;0</formula>
    </cfRule>
  </conditionalFormatting>
  <conditionalFormatting sqref="E56">
    <cfRule type="expression" priority="6" dxfId="24" stopIfTrue="1">
      <formula>$E$56&gt;0</formula>
    </cfRule>
  </conditionalFormatting>
  <conditionalFormatting sqref="E57">
    <cfRule type="expression" priority="5" dxfId="24" stopIfTrue="1">
      <formula>$E$57&gt;0</formula>
    </cfRule>
  </conditionalFormatting>
  <conditionalFormatting sqref="E58">
    <cfRule type="expression" priority="4" dxfId="24" stopIfTrue="1">
      <formula>$E$58&gt;0</formula>
    </cfRule>
  </conditionalFormatting>
  <conditionalFormatting sqref="E59">
    <cfRule type="expression" priority="3" dxfId="24" stopIfTrue="1">
      <formula>$E$59&gt;0</formula>
    </cfRule>
  </conditionalFormatting>
  <conditionalFormatting sqref="E60">
    <cfRule type="expression" priority="2" dxfId="24" stopIfTrue="1">
      <formula>$E$60&gt;0</formula>
    </cfRule>
  </conditionalFormatting>
  <conditionalFormatting sqref="E61">
    <cfRule type="expression" priority="1" dxfId="24" stopIfTrue="1">
      <formula>$E$61&gt;0</formula>
    </cfRule>
  </conditionalFormatting>
  <dataValidations count="4">
    <dataValidation type="list" allowBlank="1" showInputMessage="1" showErrorMessage="1" sqref="J3:L3 J25:L25">
      <formula1>"0,1,2,3,4,5"</formula1>
    </dataValidation>
    <dataValidation type="list" allowBlank="1" showInputMessage="1" showErrorMessage="1" sqref="J29:K29">
      <formula1>"15m , 30m , 45m , 1h , 1h15 , 1h30 , 1h45 , 2h , 2h30 , 2h45 ,  3h00 , 3h15 , 3h30 , 3h45 , 4h00 , 4h15 , 4h30 , 4h45 , 5h  "</formula1>
    </dataValidation>
    <dataValidation type="list" allowBlank="1" showInputMessage="1" showErrorMessage="1" sqref="M30">
      <formula1>$N$25:$N$28</formula1>
    </dataValidation>
    <dataValidation operator="notBetween" allowBlank="1" showInputMessage="1" showErrorMessage="1" error="&#10;" sqref="L34:L35"/>
  </dataValidations>
  <printOptions/>
  <pageMargins left="0.7" right="0.7" top="0.75" bottom="0.75" header="0.3" footer="0.3"/>
  <pageSetup horizontalDpi="300" verticalDpi="300" orientation="landscape" paperSize="9" r:id="rId2"/>
  <ignoredErrors>
    <ignoredError sqref="C4 F44 C45:E45 E46 D52:D61 D51 E51:E61 L34 F51:F61" unlockedFormula="1"/>
    <ignoredError sqref="D47:E47 B51:B6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olidata</dc:creator>
  <cp:keywords/>
  <dc:description/>
  <cp:lastModifiedBy>olidata</cp:lastModifiedBy>
  <cp:lastPrinted>2007-01-19T13:01:16Z</cp:lastPrinted>
  <dcterms:created xsi:type="dcterms:W3CDTF">2007-01-19T12:08:00Z</dcterms:created>
  <dcterms:modified xsi:type="dcterms:W3CDTF">2007-02-04T21:59:34Z</dcterms:modified>
  <cp:category/>
  <cp:version/>
  <cp:contentType/>
  <cp:contentStatus/>
</cp:coreProperties>
</file>